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w Postsecondary Board\Strategic_Planning_Committee\"/>
    </mc:Choice>
  </mc:AlternateContent>
  <xr:revisionPtr revIDLastSave="0" documentId="8_{6D96DFEE-3BB8-4AB7-A345-829A00ADE20B}" xr6:coauthVersionLast="47" xr6:coauthVersionMax="47" xr10:uidLastSave="{00000000-0000-0000-0000-000000000000}"/>
  <bookViews>
    <workbookView xWindow="19080" yWindow="-120" windowWidth="19440" windowHeight="15000" xr2:uid="{7B743448-33D4-44EB-9165-45F2A6204E4C}"/>
  </bookViews>
  <sheets>
    <sheet name="TABLES" sheetId="5" r:id="rId1"/>
  </sheets>
  <definedNames>
    <definedName name="_xlnm.Print_Area" localSheetId="0">TABLES!$A$1:$BE$156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5" l="1"/>
  <c r="AE118" i="5"/>
  <c r="AF118" i="5"/>
  <c r="AG118" i="5"/>
  <c r="AH118" i="5"/>
  <c r="AI118" i="5"/>
  <c r="AD118" i="5"/>
  <c r="AE79" i="5"/>
  <c r="AF79" i="5"/>
  <c r="AG79" i="5"/>
  <c r="AH79" i="5"/>
  <c r="AI79" i="5"/>
  <c r="AD79" i="5"/>
  <c r="AE40" i="5"/>
  <c r="AF40" i="5"/>
  <c r="AG40" i="5"/>
  <c r="AH40" i="5"/>
  <c r="AI40" i="5"/>
  <c r="AD40" i="5"/>
  <c r="C118" i="5"/>
  <c r="D118" i="5"/>
  <c r="E118" i="5"/>
  <c r="F118" i="5"/>
  <c r="G118" i="5"/>
  <c r="B118" i="5"/>
  <c r="C79" i="5"/>
  <c r="D79" i="5"/>
  <c r="E79" i="5"/>
  <c r="F79" i="5"/>
  <c r="G79" i="5"/>
  <c r="B79" i="5"/>
  <c r="C40" i="5"/>
  <c r="D40" i="5"/>
  <c r="E40" i="5"/>
  <c r="F40" i="5"/>
  <c r="G40" i="5"/>
  <c r="B40" i="5"/>
  <c r="AK89" i="5" l="1"/>
  <c r="AK90" i="5"/>
  <c r="AK91" i="5"/>
  <c r="AK95" i="5"/>
  <c r="AK96" i="5"/>
  <c r="AK97" i="5"/>
  <c r="AK101" i="5"/>
  <c r="AK102" i="5"/>
  <c r="AK103" i="5"/>
  <c r="AK107" i="5"/>
  <c r="AK108" i="5"/>
  <c r="AK109" i="5"/>
  <c r="AK50" i="5"/>
  <c r="AK51" i="5"/>
  <c r="AK52" i="5"/>
  <c r="AK56" i="5"/>
  <c r="AK57" i="5"/>
  <c r="AK58" i="5"/>
  <c r="AK62" i="5"/>
  <c r="AK63" i="5"/>
  <c r="AK64" i="5"/>
  <c r="AK68" i="5"/>
  <c r="AK69" i="5"/>
  <c r="AK70" i="5"/>
  <c r="AK29" i="5"/>
  <c r="AK30" i="5"/>
  <c r="AK31" i="5"/>
  <c r="AK23" i="5"/>
  <c r="AK24" i="5"/>
  <c r="AK25" i="5"/>
  <c r="AK17" i="5"/>
  <c r="AK18" i="5"/>
  <c r="AK19" i="5"/>
  <c r="AK7" i="5"/>
  <c r="AK124" i="5" s="1"/>
  <c r="AJ7" i="5"/>
  <c r="AI7" i="5"/>
  <c r="AI124" i="5" s="1"/>
  <c r="AH7" i="5"/>
  <c r="AG7" i="5"/>
  <c r="AF7" i="5"/>
  <c r="AF124" i="5" s="1"/>
  <c r="AE7" i="5"/>
  <c r="AE124" i="5" s="1"/>
  <c r="AD7" i="5"/>
  <c r="AK6" i="5"/>
  <c r="AJ6" i="5"/>
  <c r="AI6" i="5"/>
  <c r="AH6" i="5"/>
  <c r="AG6" i="5"/>
  <c r="AF6" i="5"/>
  <c r="AE6" i="5"/>
  <c r="AD6" i="5"/>
  <c r="AK5" i="5"/>
  <c r="AK122" i="5" s="1"/>
  <c r="AJ5" i="5"/>
  <c r="AJ122" i="5" s="1"/>
  <c r="AI5" i="5"/>
  <c r="AH5" i="5"/>
  <c r="AG5" i="5"/>
  <c r="AG122" i="5" s="1"/>
  <c r="AF5" i="5"/>
  <c r="AF122" i="5" s="1"/>
  <c r="AE5" i="5"/>
  <c r="AD5" i="5"/>
  <c r="AD122" i="5" s="1"/>
  <c r="AK11" i="5"/>
  <c r="AK12" i="5"/>
  <c r="AK13" i="5"/>
  <c r="I74" i="5"/>
  <c r="I75" i="5"/>
  <c r="I76" i="5"/>
  <c r="I86" i="5"/>
  <c r="I113" i="5"/>
  <c r="I114" i="5"/>
  <c r="I115" i="5"/>
  <c r="I154" i="5" s="1"/>
  <c r="I146" i="5"/>
  <c r="I147" i="5"/>
  <c r="I148" i="5"/>
  <c r="I140" i="5"/>
  <c r="I141" i="5"/>
  <c r="I142" i="5"/>
  <c r="I134" i="5"/>
  <c r="I135" i="5"/>
  <c r="I136" i="5"/>
  <c r="I128" i="5"/>
  <c r="I129" i="5"/>
  <c r="I130" i="5"/>
  <c r="I122" i="5"/>
  <c r="I123" i="5"/>
  <c r="I124" i="5"/>
  <c r="I110" i="5"/>
  <c r="AK111" i="5" s="1"/>
  <c r="I104" i="5"/>
  <c r="AK105" i="5" s="1"/>
  <c r="I98" i="5"/>
  <c r="AK99" i="5" s="1"/>
  <c r="I92" i="5"/>
  <c r="AK93" i="5" s="1"/>
  <c r="I71" i="5"/>
  <c r="AK72" i="5" s="1"/>
  <c r="I65" i="5"/>
  <c r="AK66" i="5" s="1"/>
  <c r="I59" i="5"/>
  <c r="AK60" i="5" s="1"/>
  <c r="I53" i="5"/>
  <c r="AK54" i="5" s="1"/>
  <c r="I47" i="5"/>
  <c r="I32" i="5"/>
  <c r="AK33" i="5" s="1"/>
  <c r="I26" i="5"/>
  <c r="AK27" i="5" s="1"/>
  <c r="J24" i="5"/>
  <c r="J23" i="5"/>
  <c r="I20" i="5"/>
  <c r="AK21" i="5" s="1"/>
  <c r="J18" i="5"/>
  <c r="J17" i="5"/>
  <c r="I14" i="5"/>
  <c r="AK15" i="5" s="1"/>
  <c r="J12" i="5"/>
  <c r="J11" i="5"/>
  <c r="I8" i="5"/>
  <c r="AK9" i="5" s="1"/>
  <c r="AK126" i="5" s="1"/>
  <c r="AJ124" i="5"/>
  <c r="AG124" i="5"/>
  <c r="J124" i="5"/>
  <c r="H124" i="5"/>
  <c r="G124" i="5"/>
  <c r="F124" i="5"/>
  <c r="E124" i="5"/>
  <c r="D124" i="5"/>
  <c r="C124" i="5"/>
  <c r="B124" i="5"/>
  <c r="J123" i="5"/>
  <c r="H123" i="5"/>
  <c r="G123" i="5"/>
  <c r="F123" i="5"/>
  <c r="E123" i="5"/>
  <c r="D123" i="5"/>
  <c r="C123" i="5"/>
  <c r="B123" i="5"/>
  <c r="J122" i="5"/>
  <c r="J125" i="5" s="1"/>
  <c r="H122" i="5"/>
  <c r="H125" i="5" s="1"/>
  <c r="G122" i="5"/>
  <c r="G125" i="5" s="1"/>
  <c r="F122" i="5"/>
  <c r="F125" i="5" s="1"/>
  <c r="E122" i="5"/>
  <c r="E125" i="5" s="1"/>
  <c r="D122" i="5"/>
  <c r="D125" i="5" s="1"/>
  <c r="C122" i="5"/>
  <c r="C125" i="5" s="1"/>
  <c r="B122" i="5"/>
  <c r="B125" i="5" s="1"/>
  <c r="J86" i="5"/>
  <c r="H86" i="5"/>
  <c r="G86" i="5"/>
  <c r="F86" i="5"/>
  <c r="E86" i="5"/>
  <c r="D86" i="5"/>
  <c r="C86" i="5"/>
  <c r="B86" i="5"/>
  <c r="C47" i="5"/>
  <c r="D47" i="5"/>
  <c r="E47" i="5"/>
  <c r="F47" i="5"/>
  <c r="G47" i="5"/>
  <c r="H47" i="5"/>
  <c r="J47" i="5"/>
  <c r="B47" i="5"/>
  <c r="C8" i="5"/>
  <c r="AE9" i="5" s="1"/>
  <c r="AE126" i="5" s="1"/>
  <c r="D8" i="5"/>
  <c r="AF9" i="5" s="1"/>
  <c r="AF126" i="5" s="1"/>
  <c r="E8" i="5"/>
  <c r="AG9" i="5" s="1"/>
  <c r="AG126" i="5" s="1"/>
  <c r="F8" i="5"/>
  <c r="G8" i="5"/>
  <c r="AI9" i="5" s="1"/>
  <c r="AI126" i="5" s="1"/>
  <c r="H8" i="5"/>
  <c r="AJ9" i="5" s="1"/>
  <c r="AJ126" i="5" s="1"/>
  <c r="J8" i="5"/>
  <c r="B8" i="5"/>
  <c r="AD9" i="5" s="1"/>
  <c r="AM131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C128" i="5"/>
  <c r="D128" i="5"/>
  <c r="E128" i="5"/>
  <c r="F128" i="5"/>
  <c r="G128" i="5"/>
  <c r="H128" i="5"/>
  <c r="C129" i="5"/>
  <c r="D129" i="5"/>
  <c r="E129" i="5"/>
  <c r="F129" i="5"/>
  <c r="G129" i="5"/>
  <c r="H129" i="5"/>
  <c r="B129" i="5"/>
  <c r="B128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C35" i="5"/>
  <c r="D35" i="5"/>
  <c r="E35" i="5"/>
  <c r="F35" i="5"/>
  <c r="G35" i="5"/>
  <c r="H35" i="5"/>
  <c r="C36" i="5"/>
  <c r="D36" i="5"/>
  <c r="E36" i="5"/>
  <c r="F36" i="5"/>
  <c r="G36" i="5"/>
  <c r="H36" i="5"/>
  <c r="B36" i="5"/>
  <c r="B35" i="5"/>
  <c r="J108" i="5"/>
  <c r="J107" i="5"/>
  <c r="J102" i="5"/>
  <c r="J101" i="5"/>
  <c r="J96" i="5"/>
  <c r="J95" i="5"/>
  <c r="J90" i="5"/>
  <c r="J89" i="5"/>
  <c r="J69" i="5"/>
  <c r="J68" i="5"/>
  <c r="J63" i="5"/>
  <c r="J62" i="5"/>
  <c r="J57" i="5"/>
  <c r="J56" i="5"/>
  <c r="J51" i="5"/>
  <c r="J50" i="5"/>
  <c r="J30" i="5"/>
  <c r="J29" i="5"/>
  <c r="Z70" i="5"/>
  <c r="Y70" i="5"/>
  <c r="X70" i="5"/>
  <c r="W70" i="5"/>
  <c r="V70" i="5"/>
  <c r="U70" i="5"/>
  <c r="Z69" i="5"/>
  <c r="AI69" i="5" s="1"/>
  <c r="Y69" i="5"/>
  <c r="AH69" i="5" s="1"/>
  <c r="X69" i="5"/>
  <c r="AG69" i="5" s="1"/>
  <c r="W69" i="5"/>
  <c r="AF69" i="5" s="1"/>
  <c r="V69" i="5"/>
  <c r="AE69" i="5" s="1"/>
  <c r="U69" i="5"/>
  <c r="AD69" i="5" s="1"/>
  <c r="Z68" i="5"/>
  <c r="AI68" i="5" s="1"/>
  <c r="Y68" i="5"/>
  <c r="AH68" i="5" s="1"/>
  <c r="X68" i="5"/>
  <c r="AG68" i="5" s="1"/>
  <c r="W68" i="5"/>
  <c r="AF68" i="5" s="1"/>
  <c r="V68" i="5"/>
  <c r="AE68" i="5" s="1"/>
  <c r="U68" i="5"/>
  <c r="AD68" i="5" s="1"/>
  <c r="Z64" i="5"/>
  <c r="Y64" i="5"/>
  <c r="X64" i="5"/>
  <c r="W64" i="5"/>
  <c r="V64" i="5"/>
  <c r="U64" i="5"/>
  <c r="Z63" i="5"/>
  <c r="AI63" i="5" s="1"/>
  <c r="Y63" i="5"/>
  <c r="AH63" i="5" s="1"/>
  <c r="X63" i="5"/>
  <c r="AG63" i="5" s="1"/>
  <c r="W63" i="5"/>
  <c r="AF63" i="5" s="1"/>
  <c r="V63" i="5"/>
  <c r="AE63" i="5" s="1"/>
  <c r="U63" i="5"/>
  <c r="AD63" i="5" s="1"/>
  <c r="Z62" i="5"/>
  <c r="AI62" i="5" s="1"/>
  <c r="Y62" i="5"/>
  <c r="AH62" i="5" s="1"/>
  <c r="X62" i="5"/>
  <c r="AG62" i="5" s="1"/>
  <c r="W62" i="5"/>
  <c r="AF62" i="5" s="1"/>
  <c r="V62" i="5"/>
  <c r="AE62" i="5" s="1"/>
  <c r="U62" i="5"/>
  <c r="AD62" i="5" s="1"/>
  <c r="AA58" i="5"/>
  <c r="Z58" i="5"/>
  <c r="Y58" i="5"/>
  <c r="X58" i="5"/>
  <c r="W58" i="5"/>
  <c r="V58" i="5"/>
  <c r="U58" i="5"/>
  <c r="AA57" i="5"/>
  <c r="AJ57" i="5" s="1"/>
  <c r="Z57" i="5"/>
  <c r="AI57" i="5" s="1"/>
  <c r="Y57" i="5"/>
  <c r="AH57" i="5" s="1"/>
  <c r="X57" i="5"/>
  <c r="AG57" i="5" s="1"/>
  <c r="W57" i="5"/>
  <c r="AF57" i="5" s="1"/>
  <c r="V57" i="5"/>
  <c r="AE57" i="5" s="1"/>
  <c r="U57" i="5"/>
  <c r="AD57" i="5" s="1"/>
  <c r="AA56" i="5"/>
  <c r="AJ56" i="5" s="1"/>
  <c r="Z56" i="5"/>
  <c r="AI56" i="5" s="1"/>
  <c r="Y56" i="5"/>
  <c r="AH56" i="5" s="1"/>
  <c r="X56" i="5"/>
  <c r="AG56" i="5" s="1"/>
  <c r="W56" i="5"/>
  <c r="AF56" i="5" s="1"/>
  <c r="V56" i="5"/>
  <c r="AE56" i="5" s="1"/>
  <c r="U56" i="5"/>
  <c r="AD56" i="5" s="1"/>
  <c r="Z109" i="5"/>
  <c r="Y109" i="5"/>
  <c r="X109" i="5"/>
  <c r="W109" i="5"/>
  <c r="V109" i="5"/>
  <c r="U109" i="5"/>
  <c r="Z108" i="5"/>
  <c r="AI108" i="5" s="1"/>
  <c r="Y108" i="5"/>
  <c r="AH108" i="5" s="1"/>
  <c r="X108" i="5"/>
  <c r="AG108" i="5" s="1"/>
  <c r="W108" i="5"/>
  <c r="V108" i="5"/>
  <c r="AE108" i="5" s="1"/>
  <c r="U108" i="5"/>
  <c r="AD108" i="5" s="1"/>
  <c r="Z107" i="5"/>
  <c r="AI107" i="5" s="1"/>
  <c r="Y107" i="5"/>
  <c r="AH107" i="5" s="1"/>
  <c r="X107" i="5"/>
  <c r="AG107" i="5" s="1"/>
  <c r="W107" i="5"/>
  <c r="AF107" i="5" s="1"/>
  <c r="V107" i="5"/>
  <c r="AE107" i="5" s="1"/>
  <c r="U107" i="5"/>
  <c r="AD107" i="5" s="1"/>
  <c r="Z103" i="5"/>
  <c r="Y103" i="5"/>
  <c r="X103" i="5"/>
  <c r="W103" i="5"/>
  <c r="V103" i="5"/>
  <c r="U103" i="5"/>
  <c r="Z102" i="5"/>
  <c r="AI102" i="5" s="1"/>
  <c r="Y102" i="5"/>
  <c r="AH102" i="5" s="1"/>
  <c r="X102" i="5"/>
  <c r="AG102" i="5" s="1"/>
  <c r="W102" i="5"/>
  <c r="AF102" i="5" s="1"/>
  <c r="V102" i="5"/>
  <c r="AE102" i="5" s="1"/>
  <c r="U102" i="5"/>
  <c r="AD102" i="5" s="1"/>
  <c r="Z101" i="5"/>
  <c r="AI101" i="5" s="1"/>
  <c r="Y101" i="5"/>
  <c r="AH101" i="5" s="1"/>
  <c r="X101" i="5"/>
  <c r="AG101" i="5" s="1"/>
  <c r="W101" i="5"/>
  <c r="AF101" i="5" s="1"/>
  <c r="V101" i="5"/>
  <c r="AE101" i="5" s="1"/>
  <c r="U101" i="5"/>
  <c r="AD101" i="5" s="1"/>
  <c r="Z97" i="5"/>
  <c r="Y97" i="5"/>
  <c r="X97" i="5"/>
  <c r="W97" i="5"/>
  <c r="V97" i="5"/>
  <c r="U97" i="5"/>
  <c r="Z96" i="5"/>
  <c r="AI96" i="5" s="1"/>
  <c r="Y96" i="5"/>
  <c r="AH96" i="5" s="1"/>
  <c r="X96" i="5"/>
  <c r="AG96" i="5" s="1"/>
  <c r="W96" i="5"/>
  <c r="AF96" i="5" s="1"/>
  <c r="V96" i="5"/>
  <c r="AE96" i="5" s="1"/>
  <c r="U96" i="5"/>
  <c r="AD96" i="5" s="1"/>
  <c r="Z95" i="5"/>
  <c r="AI95" i="5" s="1"/>
  <c r="Y95" i="5"/>
  <c r="AH95" i="5" s="1"/>
  <c r="X95" i="5"/>
  <c r="AG95" i="5" s="1"/>
  <c r="W95" i="5"/>
  <c r="AF95" i="5" s="1"/>
  <c r="V95" i="5"/>
  <c r="AE95" i="5" s="1"/>
  <c r="U95" i="5"/>
  <c r="AD95" i="5" s="1"/>
  <c r="AA92" i="5"/>
  <c r="V30" i="5"/>
  <c r="AE30" i="5" s="1"/>
  <c r="W30" i="5"/>
  <c r="AF30" i="5" s="1"/>
  <c r="X30" i="5"/>
  <c r="AG30" i="5" s="1"/>
  <c r="Y30" i="5"/>
  <c r="AH30" i="5" s="1"/>
  <c r="Z30" i="5"/>
  <c r="AI30" i="5" s="1"/>
  <c r="V31" i="5"/>
  <c r="W31" i="5"/>
  <c r="X31" i="5"/>
  <c r="Y31" i="5"/>
  <c r="Z31" i="5"/>
  <c r="Z29" i="5"/>
  <c r="AI29" i="5" s="1"/>
  <c r="Y29" i="5"/>
  <c r="AH29" i="5" s="1"/>
  <c r="X29" i="5"/>
  <c r="AG29" i="5" s="1"/>
  <c r="W29" i="5"/>
  <c r="AF29" i="5" s="1"/>
  <c r="V29" i="5"/>
  <c r="AE29" i="5" s="1"/>
  <c r="U31" i="5"/>
  <c r="U30" i="5"/>
  <c r="AD30" i="5" s="1"/>
  <c r="U29" i="5"/>
  <c r="AD29" i="5" s="1"/>
  <c r="Z25" i="5"/>
  <c r="Z24" i="5"/>
  <c r="AI24" i="5" s="1"/>
  <c r="Z23" i="5"/>
  <c r="AI23" i="5" s="1"/>
  <c r="Y25" i="5"/>
  <c r="Y24" i="5"/>
  <c r="AH24" i="5" s="1"/>
  <c r="Y23" i="5"/>
  <c r="AH23" i="5" s="1"/>
  <c r="X25" i="5"/>
  <c r="X24" i="5"/>
  <c r="AG24" i="5" s="1"/>
  <c r="X23" i="5"/>
  <c r="AG23" i="5" s="1"/>
  <c r="W25" i="5"/>
  <c r="W24" i="5"/>
  <c r="AF24" i="5" s="1"/>
  <c r="W23" i="5"/>
  <c r="AF23" i="5" s="1"/>
  <c r="V25" i="5"/>
  <c r="V24" i="5"/>
  <c r="AE24" i="5" s="1"/>
  <c r="V23" i="5"/>
  <c r="AE23" i="5" s="1"/>
  <c r="U25" i="5"/>
  <c r="U24" i="5"/>
  <c r="AD24" i="5" s="1"/>
  <c r="U23" i="5"/>
  <c r="AD23" i="5" s="1"/>
  <c r="Z19" i="5"/>
  <c r="Z18" i="5"/>
  <c r="AI18" i="5" s="1"/>
  <c r="Z17" i="5"/>
  <c r="AI17" i="5" s="1"/>
  <c r="Y19" i="5"/>
  <c r="Y18" i="5"/>
  <c r="AH18" i="5" s="1"/>
  <c r="Y17" i="5"/>
  <c r="AH17" i="5" s="1"/>
  <c r="X19" i="5"/>
  <c r="X18" i="5"/>
  <c r="AG18" i="5" s="1"/>
  <c r="X17" i="5"/>
  <c r="AG17" i="5" s="1"/>
  <c r="W19" i="5"/>
  <c r="W18" i="5"/>
  <c r="AF18" i="5" s="1"/>
  <c r="W17" i="5"/>
  <c r="AF17" i="5" s="1"/>
  <c r="V19" i="5"/>
  <c r="V18" i="5"/>
  <c r="AE18" i="5" s="1"/>
  <c r="V17" i="5"/>
  <c r="AE17" i="5" s="1"/>
  <c r="U19" i="5"/>
  <c r="U18" i="5"/>
  <c r="AD18" i="5" s="1"/>
  <c r="U17" i="5"/>
  <c r="AD17" i="5" s="1"/>
  <c r="H109" i="5"/>
  <c r="H110" i="5" s="1"/>
  <c r="AJ111" i="5" s="1"/>
  <c r="G109" i="5"/>
  <c r="G110" i="5" s="1"/>
  <c r="AI111" i="5" s="1"/>
  <c r="F109" i="5"/>
  <c r="F110" i="5" s="1"/>
  <c r="AH111" i="5" s="1"/>
  <c r="E109" i="5"/>
  <c r="D109" i="5"/>
  <c r="D110" i="5" s="1"/>
  <c r="AF111" i="5" s="1"/>
  <c r="C109" i="5"/>
  <c r="C110" i="5" s="1"/>
  <c r="AE111" i="5" s="1"/>
  <c r="B109" i="5"/>
  <c r="B110" i="5" s="1"/>
  <c r="AD111" i="5" s="1"/>
  <c r="AJ108" i="5"/>
  <c r="AF108" i="5"/>
  <c r="AJ107" i="5"/>
  <c r="H103" i="5"/>
  <c r="H104" i="5" s="1"/>
  <c r="AJ105" i="5" s="1"/>
  <c r="G103" i="5"/>
  <c r="G104" i="5" s="1"/>
  <c r="AI105" i="5" s="1"/>
  <c r="F103" i="5"/>
  <c r="F104" i="5" s="1"/>
  <c r="AH105" i="5" s="1"/>
  <c r="E103" i="5"/>
  <c r="E104" i="5" s="1"/>
  <c r="AG105" i="5" s="1"/>
  <c r="D103" i="5"/>
  <c r="D104" i="5" s="1"/>
  <c r="AF105" i="5" s="1"/>
  <c r="C103" i="5"/>
  <c r="C104" i="5" s="1"/>
  <c r="AE105" i="5" s="1"/>
  <c r="B103" i="5"/>
  <c r="B104" i="5" s="1"/>
  <c r="AD105" i="5" s="1"/>
  <c r="AJ102" i="5"/>
  <c r="AJ101" i="5"/>
  <c r="H97" i="5"/>
  <c r="H98" i="5" s="1"/>
  <c r="AJ99" i="5" s="1"/>
  <c r="G97" i="5"/>
  <c r="G98" i="5" s="1"/>
  <c r="AI99" i="5" s="1"/>
  <c r="F97" i="5"/>
  <c r="F98" i="5" s="1"/>
  <c r="AH99" i="5" s="1"/>
  <c r="E97" i="5"/>
  <c r="D97" i="5"/>
  <c r="D98" i="5" s="1"/>
  <c r="AF99" i="5" s="1"/>
  <c r="C97" i="5"/>
  <c r="C98" i="5" s="1"/>
  <c r="AE99" i="5" s="1"/>
  <c r="B97" i="5"/>
  <c r="B98" i="5" s="1"/>
  <c r="AD99" i="5" s="1"/>
  <c r="AJ96" i="5"/>
  <c r="AJ95" i="5"/>
  <c r="G91" i="5"/>
  <c r="G92" i="5" s="1"/>
  <c r="F91" i="5"/>
  <c r="F92" i="5" s="1"/>
  <c r="E91" i="5"/>
  <c r="E92" i="5" s="1"/>
  <c r="AG93" i="5" s="1"/>
  <c r="D91" i="5"/>
  <c r="D92" i="5" s="1"/>
  <c r="C91" i="5"/>
  <c r="C92" i="5" s="1"/>
  <c r="B91" i="5"/>
  <c r="AD91" i="5" s="1"/>
  <c r="AJ90" i="5"/>
  <c r="AI90" i="5"/>
  <c r="AH90" i="5"/>
  <c r="AG90" i="5"/>
  <c r="AF90" i="5"/>
  <c r="AE90" i="5"/>
  <c r="AD90" i="5"/>
  <c r="AJ89" i="5"/>
  <c r="AI89" i="5"/>
  <c r="AH89" i="5"/>
  <c r="AG89" i="5"/>
  <c r="AF89" i="5"/>
  <c r="AE89" i="5"/>
  <c r="AD89" i="5"/>
  <c r="H70" i="5"/>
  <c r="H71" i="5" s="1"/>
  <c r="AJ72" i="5" s="1"/>
  <c r="G70" i="5"/>
  <c r="G71" i="5" s="1"/>
  <c r="AI72" i="5" s="1"/>
  <c r="F70" i="5"/>
  <c r="F71" i="5" s="1"/>
  <c r="AH72" i="5" s="1"/>
  <c r="E70" i="5"/>
  <c r="E71" i="5" s="1"/>
  <c r="AG72" i="5" s="1"/>
  <c r="D70" i="5"/>
  <c r="D71" i="5" s="1"/>
  <c r="AF72" i="5" s="1"/>
  <c r="C70" i="5"/>
  <c r="C71" i="5" s="1"/>
  <c r="AE72" i="5" s="1"/>
  <c r="B70" i="5"/>
  <c r="B71" i="5" s="1"/>
  <c r="AJ69" i="5"/>
  <c r="AJ68" i="5"/>
  <c r="H64" i="5"/>
  <c r="H65" i="5" s="1"/>
  <c r="AJ66" i="5" s="1"/>
  <c r="G64" i="5"/>
  <c r="G65" i="5" s="1"/>
  <c r="AI66" i="5" s="1"/>
  <c r="F64" i="5"/>
  <c r="E64" i="5"/>
  <c r="E65" i="5" s="1"/>
  <c r="AG66" i="5" s="1"/>
  <c r="D64" i="5"/>
  <c r="D65" i="5" s="1"/>
  <c r="AF66" i="5" s="1"/>
  <c r="C64" i="5"/>
  <c r="C65" i="5" s="1"/>
  <c r="AE66" i="5" s="1"/>
  <c r="B64" i="5"/>
  <c r="AJ63" i="5"/>
  <c r="AJ62" i="5"/>
  <c r="H58" i="5"/>
  <c r="H59" i="5" s="1"/>
  <c r="AJ60" i="5" s="1"/>
  <c r="G58" i="5"/>
  <c r="F58" i="5"/>
  <c r="F59" i="5" s="1"/>
  <c r="AH60" i="5" s="1"/>
  <c r="E58" i="5"/>
  <c r="E59" i="5" s="1"/>
  <c r="AG60" i="5" s="1"/>
  <c r="D58" i="5"/>
  <c r="D59" i="5" s="1"/>
  <c r="AF60" i="5" s="1"/>
  <c r="C58" i="5"/>
  <c r="C59" i="5" s="1"/>
  <c r="AE60" i="5" s="1"/>
  <c r="B58" i="5"/>
  <c r="B59" i="5" s="1"/>
  <c r="AJ52" i="5"/>
  <c r="G52" i="5"/>
  <c r="G53" i="5" s="1"/>
  <c r="F52" i="5"/>
  <c r="F53" i="5" s="1"/>
  <c r="E52" i="5"/>
  <c r="E53" i="5" s="1"/>
  <c r="D52" i="5"/>
  <c r="D53" i="5" s="1"/>
  <c r="C52" i="5"/>
  <c r="C53" i="5" s="1"/>
  <c r="AE54" i="5" s="1"/>
  <c r="B52" i="5"/>
  <c r="B53" i="5" s="1"/>
  <c r="AJ51" i="5"/>
  <c r="AI51" i="5"/>
  <c r="AH51" i="5"/>
  <c r="AG51" i="5"/>
  <c r="AF51" i="5"/>
  <c r="AE51" i="5"/>
  <c r="AD51" i="5"/>
  <c r="AJ50" i="5"/>
  <c r="AI50" i="5"/>
  <c r="AH50" i="5"/>
  <c r="AG50" i="5"/>
  <c r="AF50" i="5"/>
  <c r="AE50" i="5"/>
  <c r="AD50" i="5"/>
  <c r="H31" i="5"/>
  <c r="H32" i="5" s="1"/>
  <c r="AJ33" i="5" s="1"/>
  <c r="G31" i="5"/>
  <c r="F31" i="5"/>
  <c r="E31" i="5"/>
  <c r="E32" i="5" s="1"/>
  <c r="AG33" i="5" s="1"/>
  <c r="D31" i="5"/>
  <c r="D32" i="5" s="1"/>
  <c r="AF33" i="5" s="1"/>
  <c r="C31" i="5"/>
  <c r="B31" i="5"/>
  <c r="AJ30" i="5"/>
  <c r="AJ29" i="5"/>
  <c r="H25" i="5"/>
  <c r="H26" i="5" s="1"/>
  <c r="AJ27" i="5" s="1"/>
  <c r="G25" i="5"/>
  <c r="G26" i="5" s="1"/>
  <c r="AI27" i="5" s="1"/>
  <c r="F25" i="5"/>
  <c r="F26" i="5" s="1"/>
  <c r="AH27" i="5" s="1"/>
  <c r="E25" i="5"/>
  <c r="E26" i="5" s="1"/>
  <c r="AG27" i="5" s="1"/>
  <c r="D25" i="5"/>
  <c r="C25" i="5"/>
  <c r="C26" i="5" s="1"/>
  <c r="AE27" i="5" s="1"/>
  <c r="B25" i="5"/>
  <c r="B26" i="5" s="1"/>
  <c r="AJ24" i="5"/>
  <c r="AJ23" i="5"/>
  <c r="H19" i="5"/>
  <c r="H20" i="5" s="1"/>
  <c r="AJ21" i="5" s="1"/>
  <c r="G19" i="5"/>
  <c r="G20" i="5" s="1"/>
  <c r="AI21" i="5" s="1"/>
  <c r="F19" i="5"/>
  <c r="F20" i="5" s="1"/>
  <c r="AH21" i="5" s="1"/>
  <c r="E19" i="5"/>
  <c r="E20" i="5" s="1"/>
  <c r="AG21" i="5" s="1"/>
  <c r="D19" i="5"/>
  <c r="D20" i="5" s="1"/>
  <c r="AF21" i="5" s="1"/>
  <c r="C19" i="5"/>
  <c r="C20" i="5" s="1"/>
  <c r="AE21" i="5" s="1"/>
  <c r="B19" i="5"/>
  <c r="B20" i="5" s="1"/>
  <c r="AJ18" i="5"/>
  <c r="AJ17" i="5"/>
  <c r="AA14" i="5"/>
  <c r="H14" i="5"/>
  <c r="G13" i="5"/>
  <c r="G14" i="5" s="1"/>
  <c r="F13" i="5"/>
  <c r="F14" i="5" s="1"/>
  <c r="E13" i="5"/>
  <c r="E14" i="5" s="1"/>
  <c r="D13" i="5"/>
  <c r="D14" i="5" s="1"/>
  <c r="C13" i="5"/>
  <c r="C14" i="5" s="1"/>
  <c r="B13" i="5"/>
  <c r="B14" i="5" s="1"/>
  <c r="AJ12" i="5"/>
  <c r="AI12" i="5"/>
  <c r="AH12" i="5"/>
  <c r="AG12" i="5"/>
  <c r="AF12" i="5"/>
  <c r="AE12" i="5"/>
  <c r="AD12" i="5"/>
  <c r="AJ11" i="5"/>
  <c r="AI11" i="5"/>
  <c r="AH11" i="5"/>
  <c r="AG11" i="5"/>
  <c r="AF11" i="5"/>
  <c r="AE11" i="5"/>
  <c r="AD11" i="5"/>
  <c r="J140" i="5" l="1"/>
  <c r="J146" i="5"/>
  <c r="J135" i="5"/>
  <c r="AK129" i="5"/>
  <c r="AE123" i="5"/>
  <c r="I143" i="5"/>
  <c r="AK36" i="5"/>
  <c r="AG123" i="5"/>
  <c r="AG125" i="5" s="1"/>
  <c r="J134" i="5"/>
  <c r="I38" i="5"/>
  <c r="J141" i="5"/>
  <c r="AH122" i="5"/>
  <c r="J128" i="5"/>
  <c r="AK92" i="5"/>
  <c r="AK26" i="5"/>
  <c r="AE138" i="5"/>
  <c r="AE122" i="5"/>
  <c r="AE125" i="5" s="1"/>
  <c r="AI122" i="5"/>
  <c r="AI123" i="5"/>
  <c r="I131" i="5"/>
  <c r="AK144" i="5"/>
  <c r="I137" i="5"/>
  <c r="AK117" i="5"/>
  <c r="I125" i="5"/>
  <c r="I149" i="5"/>
  <c r="AK132" i="5"/>
  <c r="AD126" i="5"/>
  <c r="AK150" i="5"/>
  <c r="AK138" i="5"/>
  <c r="BA51" i="5"/>
  <c r="BB89" i="5"/>
  <c r="BB18" i="5"/>
  <c r="AY29" i="5"/>
  <c r="BB95" i="5"/>
  <c r="BB102" i="5"/>
  <c r="AZ108" i="5"/>
  <c r="AZ56" i="5"/>
  <c r="AW63" i="5"/>
  <c r="BA68" i="5"/>
  <c r="AL5" i="5"/>
  <c r="AL122" i="5" s="1"/>
  <c r="AL6" i="5"/>
  <c r="AL123" i="5" s="1"/>
  <c r="AD8" i="5"/>
  <c r="AK147" i="5"/>
  <c r="BB11" i="5"/>
  <c r="AW51" i="5"/>
  <c r="BC108" i="5"/>
  <c r="AX18" i="5"/>
  <c r="AX95" i="5"/>
  <c r="AX102" i="5"/>
  <c r="AX107" i="5"/>
  <c r="BA57" i="5"/>
  <c r="AY62" i="5"/>
  <c r="BA63" i="5"/>
  <c r="AW68" i="5"/>
  <c r="AY69" i="5"/>
  <c r="I77" i="5"/>
  <c r="AL7" i="5"/>
  <c r="AL124" i="5" s="1"/>
  <c r="AK65" i="5"/>
  <c r="AK115" i="5"/>
  <c r="AK141" i="5"/>
  <c r="AK135" i="5"/>
  <c r="AY11" i="5"/>
  <c r="AZ12" i="5"/>
  <c r="BB17" i="5"/>
  <c r="AW50" i="5"/>
  <c r="BA50" i="5"/>
  <c r="AX51" i="5"/>
  <c r="BB51" i="5"/>
  <c r="BC52" i="5"/>
  <c r="AY89" i="5"/>
  <c r="BC89" i="5"/>
  <c r="AZ90" i="5"/>
  <c r="AW91" i="5"/>
  <c r="BC96" i="5"/>
  <c r="BC101" i="5"/>
  <c r="AX23" i="5"/>
  <c r="BB23" i="5"/>
  <c r="BB30" i="5"/>
  <c r="AE147" i="5"/>
  <c r="AX147" i="5" s="1"/>
  <c r="AY95" i="5"/>
  <c r="AW96" i="5"/>
  <c r="BA96" i="5"/>
  <c r="AW101" i="5"/>
  <c r="BA101" i="5"/>
  <c r="AY102" i="5"/>
  <c r="AY107" i="5"/>
  <c r="AW108" i="5"/>
  <c r="BA108" i="5"/>
  <c r="AW56" i="5"/>
  <c r="BA56" i="5"/>
  <c r="AX57" i="5"/>
  <c r="BB57" i="5"/>
  <c r="AZ62" i="5"/>
  <c r="AX63" i="5"/>
  <c r="BB63" i="5"/>
  <c r="AX68" i="5"/>
  <c r="BB68" i="5"/>
  <c r="AZ69" i="5"/>
  <c r="AF123" i="5"/>
  <c r="AF125" i="5" s="1"/>
  <c r="AJ123" i="5"/>
  <c r="AJ125" i="5" s="1"/>
  <c r="AE8" i="5"/>
  <c r="AI8" i="5"/>
  <c r="AH8" i="5"/>
  <c r="AK32" i="5"/>
  <c r="AK39" i="5"/>
  <c r="AK35" i="5"/>
  <c r="AK71" i="5"/>
  <c r="AK59" i="5"/>
  <c r="AK114" i="5"/>
  <c r="AK146" i="5"/>
  <c r="AK140" i="5"/>
  <c r="AK134" i="5"/>
  <c r="AK128" i="5"/>
  <c r="AK123" i="5"/>
  <c r="AK125" i="5" s="1"/>
  <c r="AY12" i="5"/>
  <c r="AX89" i="5"/>
  <c r="AY90" i="5"/>
  <c r="BC95" i="5"/>
  <c r="AZ24" i="5"/>
  <c r="AW12" i="5"/>
  <c r="AX50" i="5"/>
  <c r="AY51" i="5"/>
  <c r="BC51" i="5"/>
  <c r="AZ89" i="5"/>
  <c r="BC102" i="5"/>
  <c r="AX96" i="5"/>
  <c r="AX101" i="5"/>
  <c r="AZ102" i="5"/>
  <c r="AZ107" i="5"/>
  <c r="AX108" i="5"/>
  <c r="AX56" i="5"/>
  <c r="AW62" i="5"/>
  <c r="BA69" i="5"/>
  <c r="AD124" i="5"/>
  <c r="AH124" i="5"/>
  <c r="J129" i="5"/>
  <c r="AK14" i="5"/>
  <c r="AF8" i="5"/>
  <c r="AJ8" i="5"/>
  <c r="AH9" i="5"/>
  <c r="AH126" i="5" s="1"/>
  <c r="AK78" i="5"/>
  <c r="AK110" i="5"/>
  <c r="AK98" i="5"/>
  <c r="AZ50" i="5"/>
  <c r="BC90" i="5"/>
  <c r="AY23" i="5"/>
  <c r="AW29" i="5"/>
  <c r="AZ96" i="5"/>
  <c r="AZ101" i="5"/>
  <c r="AW57" i="5"/>
  <c r="BB50" i="5"/>
  <c r="BC63" i="5"/>
  <c r="BC68" i="5"/>
  <c r="AW90" i="5"/>
  <c r="BA90" i="5"/>
  <c r="BC107" i="5"/>
  <c r="BB24" i="5"/>
  <c r="AZ95" i="5"/>
  <c r="BB96" i="5"/>
  <c r="BB101" i="5"/>
  <c r="BB108" i="5"/>
  <c r="BB56" i="5"/>
  <c r="BA62" i="5"/>
  <c r="AY63" i="5"/>
  <c r="AW69" i="5"/>
  <c r="AW11" i="5"/>
  <c r="BA11" i="5"/>
  <c r="AX12" i="5"/>
  <c r="BB12" i="5"/>
  <c r="BC18" i="5"/>
  <c r="BC23" i="5"/>
  <c r="AY50" i="5"/>
  <c r="BC50" i="5"/>
  <c r="AZ51" i="5"/>
  <c r="BC69" i="5"/>
  <c r="AW89" i="5"/>
  <c r="BA89" i="5"/>
  <c r="AX90" i="5"/>
  <c r="BB90" i="5"/>
  <c r="AY108" i="5"/>
  <c r="AX17" i="5"/>
  <c r="AY18" i="5"/>
  <c r="AW24" i="5"/>
  <c r="AZ23" i="5"/>
  <c r="BA24" i="5"/>
  <c r="AX29" i="5"/>
  <c r="BB29" i="5"/>
  <c r="AZ30" i="5"/>
  <c r="AW95" i="5"/>
  <c r="BA95" i="5"/>
  <c r="AY96" i="5"/>
  <c r="AY101" i="5"/>
  <c r="AW102" i="5"/>
  <c r="BA102" i="5"/>
  <c r="AW107" i="5"/>
  <c r="AY56" i="5"/>
  <c r="BC56" i="5"/>
  <c r="AZ57" i="5"/>
  <c r="AX62" i="5"/>
  <c r="BB62" i="5"/>
  <c r="AZ63" i="5"/>
  <c r="AZ68" i="5"/>
  <c r="AX69" i="5"/>
  <c r="BB69" i="5"/>
  <c r="AD123" i="5"/>
  <c r="AH123" i="5"/>
  <c r="I116" i="5"/>
  <c r="I152" i="5"/>
  <c r="AG8" i="5"/>
  <c r="AK8" i="5"/>
  <c r="AK20" i="5"/>
  <c r="AK37" i="5"/>
  <c r="AK76" i="5"/>
  <c r="AK53" i="5"/>
  <c r="AK148" i="5"/>
  <c r="AK142" i="5"/>
  <c r="AK136" i="5"/>
  <c r="AK130" i="5"/>
  <c r="AK104" i="5"/>
  <c r="AK113" i="5"/>
  <c r="AK75" i="5"/>
  <c r="AK74" i="5"/>
  <c r="I153" i="5"/>
  <c r="J147" i="5"/>
  <c r="AF134" i="5"/>
  <c r="AD134" i="5"/>
  <c r="AW134" i="5" s="1"/>
  <c r="AH134" i="5"/>
  <c r="BA134" i="5" s="1"/>
  <c r="AF147" i="5"/>
  <c r="AY147" i="5" s="1"/>
  <c r="AG129" i="5"/>
  <c r="AZ129" i="5" s="1"/>
  <c r="AX30" i="5"/>
  <c r="AJ144" i="5"/>
  <c r="AJ128" i="5"/>
  <c r="BC128" i="5" s="1"/>
  <c r="AF140" i="5"/>
  <c r="AY140" i="5" s="1"/>
  <c r="AY30" i="5"/>
  <c r="AJ134" i="5"/>
  <c r="BC134" i="5" s="1"/>
  <c r="AF138" i="5"/>
  <c r="AJ138" i="5"/>
  <c r="AE144" i="5"/>
  <c r="AI144" i="5"/>
  <c r="AE141" i="5"/>
  <c r="AX141" i="5" s="1"/>
  <c r="H130" i="5"/>
  <c r="H131" i="5" s="1"/>
  <c r="AF128" i="5"/>
  <c r="AY128" i="5" s="1"/>
  <c r="AE146" i="5"/>
  <c r="AX146" i="5" s="1"/>
  <c r="B142" i="5"/>
  <c r="B143" i="5" s="1"/>
  <c r="E148" i="5"/>
  <c r="E149" i="5" s="1"/>
  <c r="AI146" i="5"/>
  <c r="BB146" i="5" s="1"/>
  <c r="AZ11" i="5"/>
  <c r="AG128" i="5"/>
  <c r="BA12" i="5"/>
  <c r="AH129" i="5"/>
  <c r="BA129" i="5" s="1"/>
  <c r="B32" i="5"/>
  <c r="B38" i="5" s="1"/>
  <c r="B148" i="5"/>
  <c r="B149" i="5" s="1"/>
  <c r="AY134" i="5"/>
  <c r="BA23" i="5"/>
  <c r="AH140" i="5"/>
  <c r="BA30" i="5"/>
  <c r="AH147" i="5"/>
  <c r="BA147" i="5" s="1"/>
  <c r="D148" i="5"/>
  <c r="D149" i="5" s="1"/>
  <c r="AE140" i="5"/>
  <c r="G148" i="5"/>
  <c r="G149" i="5" s="1"/>
  <c r="AY17" i="5"/>
  <c r="AX11" i="5"/>
  <c r="AE128" i="5"/>
  <c r="AG144" i="5"/>
  <c r="BC29" i="5"/>
  <c r="AJ146" i="5"/>
  <c r="F32" i="5"/>
  <c r="AH33" i="5" s="1"/>
  <c r="AH150" i="5" s="1"/>
  <c r="F148" i="5"/>
  <c r="F149" i="5" s="1"/>
  <c r="AG135" i="5"/>
  <c r="AZ135" i="5" s="1"/>
  <c r="AZ18" i="5"/>
  <c r="AW23" i="5"/>
  <c r="AD140" i="5"/>
  <c r="BA29" i="5"/>
  <c r="AH146" i="5"/>
  <c r="AY57" i="5"/>
  <c r="AF135" i="5"/>
  <c r="AY135" i="5" s="1"/>
  <c r="BC57" i="5"/>
  <c r="AJ135" i="5"/>
  <c r="BC135" i="5" s="1"/>
  <c r="AF146" i="5"/>
  <c r="AD129" i="5"/>
  <c r="AW129" i="5" s="1"/>
  <c r="AE134" i="5"/>
  <c r="AI141" i="5"/>
  <c r="BB141" i="5" s="1"/>
  <c r="AX24" i="5"/>
  <c r="C148" i="5"/>
  <c r="C149" i="5" s="1"/>
  <c r="AJ129" i="5"/>
  <c r="BC129" i="5" s="1"/>
  <c r="AI128" i="5"/>
  <c r="AI134" i="5"/>
  <c r="AI147" i="5"/>
  <c r="BB147" i="5" s="1"/>
  <c r="AH138" i="5"/>
  <c r="BC24" i="5"/>
  <c r="AJ141" i="5"/>
  <c r="BC141" i="5" s="1"/>
  <c r="AF150" i="5"/>
  <c r="AJ150" i="5"/>
  <c r="H148" i="5"/>
  <c r="H149" i="5" s="1"/>
  <c r="AE135" i="5"/>
  <c r="AX135" i="5" s="1"/>
  <c r="AI140" i="5"/>
  <c r="BC17" i="5"/>
  <c r="BC30" i="5"/>
  <c r="AJ147" i="5"/>
  <c r="BC147" i="5" s="1"/>
  <c r="BC62" i="5"/>
  <c r="AJ140" i="5"/>
  <c r="AD135" i="5"/>
  <c r="AW135" i="5" s="1"/>
  <c r="AW18" i="5"/>
  <c r="AG134" i="5"/>
  <c r="AZ17" i="5"/>
  <c r="BA18" i="5"/>
  <c r="AH135" i="5"/>
  <c r="BA135" i="5" s="1"/>
  <c r="AY24" i="5"/>
  <c r="AF141" i="5"/>
  <c r="AY141" i="5" s="1"/>
  <c r="AW30" i="5"/>
  <c r="AD147" i="5"/>
  <c r="AW147" i="5" s="1"/>
  <c r="AZ29" i="5"/>
  <c r="AG146" i="5"/>
  <c r="F142" i="5"/>
  <c r="F143" i="5" s="1"/>
  <c r="AF129" i="5"/>
  <c r="AY129" i="5" s="1"/>
  <c r="AI135" i="5"/>
  <c r="BB135" i="5" s="1"/>
  <c r="D142" i="5"/>
  <c r="D143" i="5" s="1"/>
  <c r="D130" i="5"/>
  <c r="D131" i="5" s="1"/>
  <c r="AD128" i="5"/>
  <c r="AI129" i="5"/>
  <c r="BB129" i="5" s="1"/>
  <c r="AE129" i="5"/>
  <c r="AX129" i="5" s="1"/>
  <c r="AH128" i="5"/>
  <c r="AG140" i="5"/>
  <c r="AG141" i="5"/>
  <c r="AZ141" i="5" s="1"/>
  <c r="AG147" i="5"/>
  <c r="AZ147" i="5" s="1"/>
  <c r="AW17" i="5"/>
  <c r="BA17" i="5"/>
  <c r="AD141" i="5"/>
  <c r="AW141" i="5" s="1"/>
  <c r="AH141" i="5"/>
  <c r="BA141" i="5" s="1"/>
  <c r="AD146" i="5"/>
  <c r="B136" i="5"/>
  <c r="B137" i="5" s="1"/>
  <c r="B130" i="5"/>
  <c r="B131" i="5" s="1"/>
  <c r="C130" i="5"/>
  <c r="C131" i="5" s="1"/>
  <c r="C136" i="5"/>
  <c r="C137" i="5" s="1"/>
  <c r="C142" i="5"/>
  <c r="C143" i="5" s="1"/>
  <c r="G142" i="5"/>
  <c r="F130" i="5"/>
  <c r="F131" i="5" s="1"/>
  <c r="D136" i="5"/>
  <c r="D137" i="5" s="1"/>
  <c r="H136" i="5"/>
  <c r="H137" i="5" s="1"/>
  <c r="H142" i="5"/>
  <c r="H143" i="5" s="1"/>
  <c r="F136" i="5"/>
  <c r="F137" i="5" s="1"/>
  <c r="G130" i="5"/>
  <c r="G131" i="5" s="1"/>
  <c r="G136" i="5"/>
  <c r="G137" i="5" s="1"/>
  <c r="G143" i="5"/>
  <c r="E130" i="5"/>
  <c r="E131" i="5" s="1"/>
  <c r="E136" i="5"/>
  <c r="E137" i="5" s="1"/>
  <c r="E142" i="5"/>
  <c r="E143" i="5" s="1"/>
  <c r="AF113" i="5"/>
  <c r="AY113" i="5" s="1"/>
  <c r="AH114" i="5"/>
  <c r="BA114" i="5" s="1"/>
  <c r="AD114" i="5"/>
  <c r="AW114" i="5" s="1"/>
  <c r="AD113" i="5"/>
  <c r="AW113" i="5" s="1"/>
  <c r="AH113" i="5"/>
  <c r="BA113" i="5" s="1"/>
  <c r="AG114" i="5"/>
  <c r="AZ114" i="5" s="1"/>
  <c r="AF75" i="5"/>
  <c r="AY75" i="5" s="1"/>
  <c r="AG113" i="5"/>
  <c r="AZ113" i="5" s="1"/>
  <c r="AE114" i="5"/>
  <c r="AX114" i="5" s="1"/>
  <c r="AI114" i="5"/>
  <c r="BB114" i="5" s="1"/>
  <c r="AE113" i="5"/>
  <c r="AX113" i="5" s="1"/>
  <c r="AI113" i="5"/>
  <c r="BB113" i="5" s="1"/>
  <c r="AF114" i="5"/>
  <c r="AY114" i="5" s="1"/>
  <c r="AJ114" i="5"/>
  <c r="BC114" i="5" s="1"/>
  <c r="AJ113" i="5"/>
  <c r="BC113" i="5" s="1"/>
  <c r="AJ75" i="5"/>
  <c r="BC75" i="5" s="1"/>
  <c r="AD92" i="5"/>
  <c r="AE75" i="5"/>
  <c r="AX75" i="5" s="1"/>
  <c r="AI75" i="5"/>
  <c r="BB75" i="5" s="1"/>
  <c r="AF74" i="5"/>
  <c r="AY74" i="5" s="1"/>
  <c r="AJ74" i="5"/>
  <c r="BC74" i="5" s="1"/>
  <c r="AG75" i="5"/>
  <c r="AZ75" i="5" s="1"/>
  <c r="AE78" i="5"/>
  <c r="AG74" i="5"/>
  <c r="AZ74" i="5" s="1"/>
  <c r="AD75" i="5"/>
  <c r="AW75" i="5" s="1"/>
  <c r="AH75" i="5"/>
  <c r="BA75" i="5" s="1"/>
  <c r="AD74" i="5"/>
  <c r="AW74" i="5" s="1"/>
  <c r="AH74" i="5"/>
  <c r="BA74" i="5" s="1"/>
  <c r="AE74" i="5"/>
  <c r="AX74" i="5" s="1"/>
  <c r="AI74" i="5"/>
  <c r="BB74" i="5" s="1"/>
  <c r="AJ53" i="5"/>
  <c r="AJ35" i="5"/>
  <c r="BC35" i="5" s="1"/>
  <c r="AG36" i="5"/>
  <c r="AZ36" i="5" s="1"/>
  <c r="AD36" i="5"/>
  <c r="AW36" i="5" s="1"/>
  <c r="AF35" i="5"/>
  <c r="AY35" i="5" s="1"/>
  <c r="AH36" i="5"/>
  <c r="BA36" i="5" s="1"/>
  <c r="AG35" i="5"/>
  <c r="AZ35" i="5" s="1"/>
  <c r="AE35" i="5"/>
  <c r="AX35" i="5" s="1"/>
  <c r="AI35" i="5"/>
  <c r="BB35" i="5" s="1"/>
  <c r="AF36" i="5"/>
  <c r="AY36" i="5" s="1"/>
  <c r="AJ36" i="5"/>
  <c r="BC36" i="5" s="1"/>
  <c r="E38" i="5"/>
  <c r="AD35" i="5"/>
  <c r="AE36" i="5"/>
  <c r="AX36" i="5" s="1"/>
  <c r="AH35" i="5"/>
  <c r="BA35" i="5" s="1"/>
  <c r="AI36" i="5"/>
  <c r="BB36" i="5" s="1"/>
  <c r="H153" i="5"/>
  <c r="D153" i="5"/>
  <c r="E152" i="5"/>
  <c r="C152" i="5"/>
  <c r="G152" i="5"/>
  <c r="B153" i="5"/>
  <c r="J113" i="5"/>
  <c r="B152" i="5"/>
  <c r="F153" i="5"/>
  <c r="H152" i="5"/>
  <c r="D152" i="5"/>
  <c r="E153" i="5"/>
  <c r="F116" i="5"/>
  <c r="G153" i="5"/>
  <c r="C153" i="5"/>
  <c r="F152" i="5"/>
  <c r="J75" i="5"/>
  <c r="J114" i="5"/>
  <c r="C116" i="5"/>
  <c r="G116" i="5"/>
  <c r="B115" i="5"/>
  <c r="D116" i="5"/>
  <c r="H116" i="5"/>
  <c r="F115" i="5"/>
  <c r="C115" i="5"/>
  <c r="G115" i="5"/>
  <c r="D77" i="5"/>
  <c r="J74" i="5"/>
  <c r="B76" i="5"/>
  <c r="D115" i="5"/>
  <c r="H115" i="5"/>
  <c r="E77" i="5"/>
  <c r="F76" i="5"/>
  <c r="E115" i="5"/>
  <c r="C76" i="5"/>
  <c r="G76" i="5"/>
  <c r="C77" i="5"/>
  <c r="AI58" i="5"/>
  <c r="AL90" i="5"/>
  <c r="BE90" i="5" s="1"/>
  <c r="J35" i="5"/>
  <c r="D76" i="5"/>
  <c r="H76" i="5"/>
  <c r="H38" i="5"/>
  <c r="AE31" i="5"/>
  <c r="J36" i="5"/>
  <c r="E76" i="5"/>
  <c r="B37" i="5"/>
  <c r="H37" i="5"/>
  <c r="D37" i="5"/>
  <c r="J20" i="5"/>
  <c r="G37" i="5"/>
  <c r="C37" i="5"/>
  <c r="J14" i="5"/>
  <c r="AL50" i="5"/>
  <c r="BE50" i="5" s="1"/>
  <c r="AL51" i="5"/>
  <c r="BE51" i="5" s="1"/>
  <c r="J71" i="5"/>
  <c r="F37" i="5"/>
  <c r="AL62" i="5"/>
  <c r="BE62" i="5" s="1"/>
  <c r="E37" i="5"/>
  <c r="AL63" i="5"/>
  <c r="BE63" i="5" s="1"/>
  <c r="AL68" i="5"/>
  <c r="BE68" i="5" s="1"/>
  <c r="AL102" i="5"/>
  <c r="BE102" i="5" s="1"/>
  <c r="AL105" i="5"/>
  <c r="AL107" i="5"/>
  <c r="BE107" i="5" s="1"/>
  <c r="AL108" i="5"/>
  <c r="BE108" i="5" s="1"/>
  <c r="AD64" i="5"/>
  <c r="AH64" i="5"/>
  <c r="AL89" i="5"/>
  <c r="BE89" i="5" s="1"/>
  <c r="AG109" i="5"/>
  <c r="J13" i="5"/>
  <c r="J19" i="5"/>
  <c r="J25" i="5"/>
  <c r="J31" i="5"/>
  <c r="J52" i="5"/>
  <c r="J58" i="5"/>
  <c r="J64" i="5"/>
  <c r="J70" i="5"/>
  <c r="J91" i="5"/>
  <c r="J97" i="5"/>
  <c r="J103" i="5"/>
  <c r="J109" i="5"/>
  <c r="AG19" i="5"/>
  <c r="AL95" i="5"/>
  <c r="BE95" i="5" s="1"/>
  <c r="AG97" i="5"/>
  <c r="AL96" i="5"/>
  <c r="BE96" i="5" s="1"/>
  <c r="AL101" i="5"/>
  <c r="BE101" i="5" s="1"/>
  <c r="AL56" i="5"/>
  <c r="BE56" i="5" s="1"/>
  <c r="AL57" i="5"/>
  <c r="BE57" i="5" s="1"/>
  <c r="J104" i="5"/>
  <c r="AL69" i="5"/>
  <c r="BE69" i="5" s="1"/>
  <c r="AF25" i="5"/>
  <c r="AE58" i="5"/>
  <c r="AI31" i="5"/>
  <c r="F65" i="5"/>
  <c r="AL11" i="5"/>
  <c r="AL29" i="5"/>
  <c r="G59" i="5"/>
  <c r="AI60" i="5" s="1"/>
  <c r="AI138" i="5" s="1"/>
  <c r="AH91" i="5"/>
  <c r="E98" i="5"/>
  <c r="AG99" i="5" s="1"/>
  <c r="AG138" i="5" s="1"/>
  <c r="AG103" i="5"/>
  <c r="E110" i="5"/>
  <c r="AG111" i="5" s="1"/>
  <c r="AL111" i="5" s="1"/>
  <c r="B92" i="5"/>
  <c r="B65" i="5"/>
  <c r="B77" i="5" s="1"/>
  <c r="AL30" i="5"/>
  <c r="AJ25" i="5"/>
  <c r="AL24" i="5"/>
  <c r="AL23" i="5"/>
  <c r="AL18" i="5"/>
  <c r="AL17" i="5"/>
  <c r="AL12" i="5"/>
  <c r="AH15" i="5"/>
  <c r="AE15" i="5"/>
  <c r="AF15" i="5"/>
  <c r="AG15" i="5"/>
  <c r="AF54" i="5"/>
  <c r="AF78" i="5" s="1"/>
  <c r="AD15" i="5"/>
  <c r="AI15" i="5"/>
  <c r="AH93" i="5"/>
  <c r="AH117" i="5" s="1"/>
  <c r="AE13" i="5"/>
  <c r="AI13" i="5"/>
  <c r="AF13" i="5"/>
  <c r="AJ13" i="5"/>
  <c r="AJ15" i="5"/>
  <c r="D26" i="5"/>
  <c r="AF27" i="5" s="1"/>
  <c r="AF144" i="5" s="1"/>
  <c r="C32" i="5"/>
  <c r="AE33" i="5" s="1"/>
  <c r="AE150" i="5" s="1"/>
  <c r="AG54" i="5"/>
  <c r="AG78" i="5" s="1"/>
  <c r="H53" i="5"/>
  <c r="AD72" i="5"/>
  <c r="AL72" i="5" s="1"/>
  <c r="AG70" i="5"/>
  <c r="AF93" i="5"/>
  <c r="AF117" i="5" s="1"/>
  <c r="AJ93" i="5"/>
  <c r="AJ117" i="5" s="1"/>
  <c r="AE93" i="5"/>
  <c r="AE117" i="5" s="1"/>
  <c r="AG13" i="5"/>
  <c r="G32" i="5"/>
  <c r="AI33" i="5" s="1"/>
  <c r="AI150" i="5" s="1"/>
  <c r="AD54" i="5"/>
  <c r="AH54" i="5"/>
  <c r="AF52" i="5"/>
  <c r="AD60" i="5"/>
  <c r="AI93" i="5"/>
  <c r="AI117" i="5" s="1"/>
  <c r="AD13" i="5"/>
  <c r="AH13" i="5"/>
  <c r="AD21" i="5"/>
  <c r="AD27" i="5"/>
  <c r="AI54" i="5"/>
  <c r="AF19" i="5"/>
  <c r="AJ19" i="5"/>
  <c r="AE25" i="5"/>
  <c r="AI25" i="5"/>
  <c r="AD31" i="5"/>
  <c r="AH31" i="5"/>
  <c r="AE52" i="5"/>
  <c r="AI52" i="5"/>
  <c r="AD58" i="5"/>
  <c r="AH58" i="5"/>
  <c r="AG64" i="5"/>
  <c r="AF70" i="5"/>
  <c r="AJ70" i="5"/>
  <c r="AG91" i="5"/>
  <c r="AF97" i="5"/>
  <c r="AJ97" i="5"/>
  <c r="AF103" i="5"/>
  <c r="AJ103" i="5"/>
  <c r="AF109" i="5"/>
  <c r="AJ109" i="5"/>
  <c r="AD19" i="5"/>
  <c r="AH19" i="5"/>
  <c r="AG25" i="5"/>
  <c r="AF31" i="5"/>
  <c r="AJ31" i="5"/>
  <c r="AG52" i="5"/>
  <c r="AF58" i="5"/>
  <c r="AJ58" i="5"/>
  <c r="AE64" i="5"/>
  <c r="AI64" i="5"/>
  <c r="AD70" i="5"/>
  <c r="AH70" i="5"/>
  <c r="AE91" i="5"/>
  <c r="AI91" i="5"/>
  <c r="AD97" i="5"/>
  <c r="AH97" i="5"/>
  <c r="AD103" i="5"/>
  <c r="AH103" i="5"/>
  <c r="AD109" i="5"/>
  <c r="AH109" i="5"/>
  <c r="AE19" i="5"/>
  <c r="AI19" i="5"/>
  <c r="AD25" i="5"/>
  <c r="AH25" i="5"/>
  <c r="AG31" i="5"/>
  <c r="AD52" i="5"/>
  <c r="AH52" i="5"/>
  <c r="AG58" i="5"/>
  <c r="AF64" i="5"/>
  <c r="AJ64" i="5"/>
  <c r="AE70" i="5"/>
  <c r="AI70" i="5"/>
  <c r="AF91" i="5"/>
  <c r="AJ91" i="5"/>
  <c r="AE97" i="5"/>
  <c r="AI97" i="5"/>
  <c r="AE103" i="5"/>
  <c r="AI103" i="5"/>
  <c r="AE109" i="5"/>
  <c r="AI109" i="5"/>
  <c r="I155" i="5" l="1"/>
  <c r="AL8" i="5"/>
  <c r="AD125" i="5"/>
  <c r="AI125" i="5"/>
  <c r="AH125" i="5"/>
  <c r="AW52" i="5"/>
  <c r="AZ52" i="5"/>
  <c r="BB52" i="5"/>
  <c r="AK131" i="5"/>
  <c r="AK149" i="5"/>
  <c r="AY91" i="5"/>
  <c r="AX91" i="5"/>
  <c r="AX52" i="5"/>
  <c r="AK116" i="5"/>
  <c r="AK154" i="5"/>
  <c r="AK38" i="5"/>
  <c r="AK152" i="5"/>
  <c r="AK137" i="5"/>
  <c r="AL9" i="5"/>
  <c r="AL126" i="5" s="1"/>
  <c r="AZ91" i="5"/>
  <c r="AK77" i="5"/>
  <c r="AK143" i="5"/>
  <c r="AK156" i="5"/>
  <c r="AK153" i="5"/>
  <c r="AL125" i="5"/>
  <c r="AI78" i="5"/>
  <c r="AD33" i="5"/>
  <c r="AD150" i="5" s="1"/>
  <c r="AE132" i="5"/>
  <c r="F38" i="5"/>
  <c r="AE104" i="5"/>
  <c r="AX104" i="5" s="1"/>
  <c r="AX103" i="5"/>
  <c r="AF65" i="5"/>
  <c r="AY65" i="5" s="1"/>
  <c r="AY64" i="5"/>
  <c r="AG32" i="5"/>
  <c r="AZ32" i="5" s="1"/>
  <c r="AZ31" i="5"/>
  <c r="AG148" i="5"/>
  <c r="AZ148" i="5" s="1"/>
  <c r="AE20" i="5"/>
  <c r="AX20" i="5" s="1"/>
  <c r="AE136" i="5"/>
  <c r="AX136" i="5" s="1"/>
  <c r="AX19" i="5"/>
  <c r="AD104" i="5"/>
  <c r="AW104" i="5" s="1"/>
  <c r="AW103" i="5"/>
  <c r="AE65" i="5"/>
  <c r="AX65" i="5" s="1"/>
  <c r="AX64" i="5"/>
  <c r="AJ32" i="5"/>
  <c r="BC32" i="5" s="1"/>
  <c r="BC31" i="5"/>
  <c r="AJ148" i="5"/>
  <c r="BC148" i="5" s="1"/>
  <c r="AD20" i="5"/>
  <c r="AW20" i="5" s="1"/>
  <c r="AW19" i="5"/>
  <c r="AD136" i="5"/>
  <c r="AW136" i="5" s="1"/>
  <c r="AF104" i="5"/>
  <c r="AY104" i="5" s="1"/>
  <c r="AY103" i="5"/>
  <c r="AJ71" i="5"/>
  <c r="BC71" i="5" s="1"/>
  <c r="BC70" i="5"/>
  <c r="AD59" i="5"/>
  <c r="AW59" i="5" s="1"/>
  <c r="AW58" i="5"/>
  <c r="AD32" i="5"/>
  <c r="AW32" i="5" s="1"/>
  <c r="AW31" i="5"/>
  <c r="AD148" i="5"/>
  <c r="AW148" i="5" s="1"/>
  <c r="AF20" i="5"/>
  <c r="AY20" i="5" s="1"/>
  <c r="AY19" i="5"/>
  <c r="AF136" i="5"/>
  <c r="AY136" i="5" s="1"/>
  <c r="AI14" i="5"/>
  <c r="BB14" i="5" s="1"/>
  <c r="BB13" i="5"/>
  <c r="AI130" i="5"/>
  <c r="BB130" i="5" s="1"/>
  <c r="AG39" i="5"/>
  <c r="AG132" i="5"/>
  <c r="BE12" i="5"/>
  <c r="AL129" i="5"/>
  <c r="BE129" i="5" s="1"/>
  <c r="BE24" i="5"/>
  <c r="AL141" i="5"/>
  <c r="BE141" i="5" s="1"/>
  <c r="BE11" i="5"/>
  <c r="AL128" i="5"/>
  <c r="AF26" i="5"/>
  <c r="AY26" i="5" s="1"/>
  <c r="AY25" i="5"/>
  <c r="AF142" i="5"/>
  <c r="AY142" i="5" s="1"/>
  <c r="AH65" i="5"/>
  <c r="BA65" i="5" s="1"/>
  <c r="BA64" i="5"/>
  <c r="AZ140" i="5"/>
  <c r="AW128" i="5"/>
  <c r="AX128" i="5"/>
  <c r="AI110" i="5"/>
  <c r="BB110" i="5" s="1"/>
  <c r="BB109" i="5"/>
  <c r="AI98" i="5"/>
  <c r="BB98" i="5" s="1"/>
  <c r="BB97" i="5"/>
  <c r="AI71" i="5"/>
  <c r="BB71" i="5" s="1"/>
  <c r="BB70" i="5"/>
  <c r="AG59" i="5"/>
  <c r="AZ59" i="5" s="1"/>
  <c r="AZ58" i="5"/>
  <c r="AH26" i="5"/>
  <c r="BA26" i="5" s="1"/>
  <c r="BA25" i="5"/>
  <c r="AH142" i="5"/>
  <c r="BA142" i="5" s="1"/>
  <c r="AH110" i="5"/>
  <c r="BA110" i="5" s="1"/>
  <c r="BA109" i="5"/>
  <c r="AH98" i="5"/>
  <c r="BA98" i="5" s="1"/>
  <c r="AH71" i="5"/>
  <c r="BA71" i="5" s="1"/>
  <c r="BA70" i="5"/>
  <c r="AJ59" i="5"/>
  <c r="BC59" i="5" s="1"/>
  <c r="BC58" i="5"/>
  <c r="AF32" i="5"/>
  <c r="AY32" i="5" s="1"/>
  <c r="AY31" i="5"/>
  <c r="AF148" i="5"/>
  <c r="AY148" i="5" s="1"/>
  <c r="AJ110" i="5"/>
  <c r="BC110" i="5" s="1"/>
  <c r="BC109" i="5"/>
  <c r="AJ98" i="5"/>
  <c r="BC98" i="5" s="1"/>
  <c r="BC97" i="5"/>
  <c r="AF71" i="5"/>
  <c r="AY71" i="5" s="1"/>
  <c r="AY70" i="5"/>
  <c r="AI26" i="5"/>
  <c r="BB26" i="5" s="1"/>
  <c r="BB25" i="5"/>
  <c r="AI142" i="5"/>
  <c r="BB142" i="5" s="1"/>
  <c r="AL21" i="5"/>
  <c r="AD138" i="5"/>
  <c r="AJ39" i="5"/>
  <c r="AE14" i="5"/>
  <c r="AX14" i="5" s="1"/>
  <c r="AX13" i="5"/>
  <c r="AE130" i="5"/>
  <c r="AX130" i="5" s="1"/>
  <c r="AF132" i="5"/>
  <c r="AL134" i="5"/>
  <c r="BE17" i="5"/>
  <c r="AJ26" i="5"/>
  <c r="BC26" i="5" s="1"/>
  <c r="BC25" i="5"/>
  <c r="AJ142" i="5"/>
  <c r="BC142" i="5" s="1"/>
  <c r="AG20" i="5"/>
  <c r="AZ20" i="5" s="1"/>
  <c r="AZ19" i="5"/>
  <c r="AG136" i="5"/>
  <c r="AZ136" i="5" s="1"/>
  <c r="AD65" i="5"/>
  <c r="AW65" i="5" s="1"/>
  <c r="AW64" i="5"/>
  <c r="AI59" i="5"/>
  <c r="BB59" i="5" s="1"/>
  <c r="BB58" i="5"/>
  <c r="AW92" i="5"/>
  <c r="BA128" i="5"/>
  <c r="AZ146" i="5"/>
  <c r="BC140" i="5"/>
  <c r="AX134" i="5"/>
  <c r="AY146" i="5"/>
  <c r="AW140" i="5"/>
  <c r="BC146" i="5"/>
  <c r="AE110" i="5"/>
  <c r="AX110" i="5" s="1"/>
  <c r="AX109" i="5"/>
  <c r="AE98" i="5"/>
  <c r="AX98" i="5" s="1"/>
  <c r="AX97" i="5"/>
  <c r="AE71" i="5"/>
  <c r="AX71" i="5" s="1"/>
  <c r="AX70" i="5"/>
  <c r="AH53" i="5"/>
  <c r="BA53" i="5" s="1"/>
  <c r="BA52" i="5"/>
  <c r="AD26" i="5"/>
  <c r="AW26" i="5" s="1"/>
  <c r="AW25" i="5"/>
  <c r="AD142" i="5"/>
  <c r="AW142" i="5" s="1"/>
  <c r="AD110" i="5"/>
  <c r="AW110" i="5" s="1"/>
  <c r="AW109" i="5"/>
  <c r="AD98" i="5"/>
  <c r="AW98" i="5" s="1"/>
  <c r="AW97" i="5"/>
  <c r="AD71" i="5"/>
  <c r="AW71" i="5" s="1"/>
  <c r="AW70" i="5"/>
  <c r="AF59" i="5"/>
  <c r="AY59" i="5" s="1"/>
  <c r="AY58" i="5"/>
  <c r="AG26" i="5"/>
  <c r="AZ26" i="5" s="1"/>
  <c r="AZ25" i="5"/>
  <c r="AG142" i="5"/>
  <c r="AZ142" i="5" s="1"/>
  <c r="AF110" i="5"/>
  <c r="AY110" i="5" s="1"/>
  <c r="AY109" i="5"/>
  <c r="AF98" i="5"/>
  <c r="AY98" i="5" s="1"/>
  <c r="AY97" i="5"/>
  <c r="AG65" i="5"/>
  <c r="AZ65" i="5" s="1"/>
  <c r="AZ64" i="5"/>
  <c r="AE26" i="5"/>
  <c r="AX26" i="5" s="1"/>
  <c r="AE142" i="5"/>
  <c r="AX142" i="5" s="1"/>
  <c r="AX25" i="5"/>
  <c r="AH14" i="5"/>
  <c r="BA14" i="5" s="1"/>
  <c r="AH130" i="5"/>
  <c r="BA130" i="5" s="1"/>
  <c r="BA13" i="5"/>
  <c r="AF53" i="5"/>
  <c r="AY53" i="5" s="1"/>
  <c r="AY52" i="5"/>
  <c r="AG14" i="5"/>
  <c r="AZ14" i="5" s="1"/>
  <c r="AZ13" i="5"/>
  <c r="AG130" i="5"/>
  <c r="AZ130" i="5" s="1"/>
  <c r="AG71" i="5"/>
  <c r="AZ71" i="5" s="1"/>
  <c r="AZ70" i="5"/>
  <c r="AJ14" i="5"/>
  <c r="AJ130" i="5"/>
  <c r="BC130" i="5" s="1"/>
  <c r="BE18" i="5"/>
  <c r="AL135" i="5"/>
  <c r="BE135" i="5" s="1"/>
  <c r="BE30" i="5"/>
  <c r="AL147" i="5"/>
  <c r="BE147" i="5" s="1"/>
  <c r="AG104" i="5"/>
  <c r="AZ104" i="5" s="1"/>
  <c r="AZ103" i="5"/>
  <c r="AI32" i="5"/>
  <c r="BB32" i="5" s="1"/>
  <c r="BB31" i="5"/>
  <c r="AI148" i="5"/>
  <c r="J148" i="5"/>
  <c r="J149" i="5" s="1"/>
  <c r="AG110" i="5"/>
  <c r="AZ110" i="5" s="1"/>
  <c r="AZ109" i="5"/>
  <c r="AZ134" i="5"/>
  <c r="BB140" i="5"/>
  <c r="BB134" i="5"/>
  <c r="AX140" i="5"/>
  <c r="BA140" i="5"/>
  <c r="AZ128" i="5"/>
  <c r="AI104" i="5"/>
  <c r="BB104" i="5" s="1"/>
  <c r="BB103" i="5"/>
  <c r="AJ115" i="5"/>
  <c r="BC91" i="5"/>
  <c r="AJ65" i="5"/>
  <c r="BC65" i="5" s="1"/>
  <c r="BC64" i="5"/>
  <c r="AI20" i="5"/>
  <c r="BB20" i="5" s="1"/>
  <c r="BB19" i="5"/>
  <c r="AI136" i="5"/>
  <c r="BB136" i="5" s="1"/>
  <c r="AH104" i="5"/>
  <c r="BA104" i="5" s="1"/>
  <c r="BA103" i="5"/>
  <c r="AI92" i="5"/>
  <c r="BB92" i="5" s="1"/>
  <c r="BB91" i="5"/>
  <c r="AI65" i="5"/>
  <c r="BB65" i="5" s="1"/>
  <c r="BB64" i="5"/>
  <c r="AH20" i="5"/>
  <c r="BA20" i="5" s="1"/>
  <c r="BA19" i="5"/>
  <c r="AH136" i="5"/>
  <c r="AJ104" i="5"/>
  <c r="BC104" i="5" s="1"/>
  <c r="BC103" i="5"/>
  <c r="AH59" i="5"/>
  <c r="BA59" i="5" s="1"/>
  <c r="BA58" i="5"/>
  <c r="AH32" i="5"/>
  <c r="BA32" i="5" s="1"/>
  <c r="BA31" i="5"/>
  <c r="AH148" i="5"/>
  <c r="BA148" i="5" s="1"/>
  <c r="AJ20" i="5"/>
  <c r="BC20" i="5" s="1"/>
  <c r="BC19" i="5"/>
  <c r="AJ136" i="5"/>
  <c r="AD14" i="5"/>
  <c r="AW14" i="5" s="1"/>
  <c r="AD130" i="5"/>
  <c r="AW130" i="5" s="1"/>
  <c r="AW13" i="5"/>
  <c r="AF14" i="5"/>
  <c r="AY14" i="5" s="1"/>
  <c r="AY13" i="5"/>
  <c r="AF130" i="5"/>
  <c r="AI132" i="5"/>
  <c r="AH39" i="5"/>
  <c r="AH132" i="5"/>
  <c r="BE23" i="5"/>
  <c r="AL140" i="5"/>
  <c r="BE29" i="5"/>
  <c r="AL146" i="5"/>
  <c r="AE59" i="5"/>
  <c r="AX59" i="5" s="1"/>
  <c r="AX58" i="5"/>
  <c r="AG98" i="5"/>
  <c r="AZ98" i="5" s="1"/>
  <c r="AZ97" i="5"/>
  <c r="AE32" i="5"/>
  <c r="AX32" i="5" s="1"/>
  <c r="AX31" i="5"/>
  <c r="AE148" i="5"/>
  <c r="AD152" i="5"/>
  <c r="AW35" i="5"/>
  <c r="BC53" i="5"/>
  <c r="AD149" i="5"/>
  <c r="AW149" i="5" s="1"/>
  <c r="AW146" i="5"/>
  <c r="AG150" i="5"/>
  <c r="BB128" i="5"/>
  <c r="BA146" i="5"/>
  <c r="J142" i="5"/>
  <c r="J143" i="5" s="1"/>
  <c r="J136" i="5"/>
  <c r="J137" i="5" s="1"/>
  <c r="AE152" i="5"/>
  <c r="AD153" i="5"/>
  <c r="AW153" i="5" s="1"/>
  <c r="J130" i="5"/>
  <c r="J131" i="5" s="1"/>
  <c r="AF115" i="5"/>
  <c r="AY115" i="5" s="1"/>
  <c r="AL114" i="5"/>
  <c r="BE114" i="5" s="1"/>
  <c r="AG115" i="5"/>
  <c r="AF152" i="5"/>
  <c r="AF116" i="5"/>
  <c r="AY116" i="5" s="1"/>
  <c r="AI153" i="5"/>
  <c r="BB153" i="5" s="1"/>
  <c r="AF153" i="5"/>
  <c r="AY153" i="5" s="1"/>
  <c r="AJ152" i="5"/>
  <c r="AH115" i="5"/>
  <c r="AH92" i="5"/>
  <c r="BA92" i="5" s="1"/>
  <c r="AH152" i="5"/>
  <c r="AJ153" i="5"/>
  <c r="BC153" i="5" s="1"/>
  <c r="AG152" i="5"/>
  <c r="AG153" i="5"/>
  <c r="AZ153" i="5" s="1"/>
  <c r="AF92" i="5"/>
  <c r="AY92" i="5" s="1"/>
  <c r="AE115" i="5"/>
  <c r="AD115" i="5"/>
  <c r="AE153" i="5"/>
  <c r="AX153" i="5" s="1"/>
  <c r="AH153" i="5"/>
  <c r="BA153" i="5" s="1"/>
  <c r="AJ92" i="5"/>
  <c r="BC92" i="5" s="1"/>
  <c r="AI115" i="5"/>
  <c r="AL99" i="5"/>
  <c r="AG117" i="5"/>
  <c r="AL113" i="5"/>
  <c r="BE113" i="5" s="1"/>
  <c r="AI152" i="5"/>
  <c r="AE92" i="5"/>
  <c r="AX92" i="5" s="1"/>
  <c r="AG92" i="5"/>
  <c r="AZ92" i="5" s="1"/>
  <c r="AD76" i="5"/>
  <c r="AG76" i="5"/>
  <c r="AJ76" i="5"/>
  <c r="AL75" i="5"/>
  <c r="BE75" i="5" s="1"/>
  <c r="AI76" i="5"/>
  <c r="BB76" i="5" s="1"/>
  <c r="AL74" i="5"/>
  <c r="BE74" i="5" s="1"/>
  <c r="AD53" i="5"/>
  <c r="AW53" i="5" s="1"/>
  <c r="AI53" i="5"/>
  <c r="BB53" i="5" s="1"/>
  <c r="AG53" i="5"/>
  <c r="AZ53" i="5" s="1"/>
  <c r="AH76" i="5"/>
  <c r="AE76" i="5"/>
  <c r="AF76" i="5"/>
  <c r="AE53" i="5"/>
  <c r="AX53" i="5" s="1"/>
  <c r="AF39" i="5"/>
  <c r="AF156" i="5" s="1"/>
  <c r="AL36" i="5"/>
  <c r="BE36" i="5" s="1"/>
  <c r="AE37" i="5"/>
  <c r="AX37" i="5" s="1"/>
  <c r="AH37" i="5"/>
  <c r="BA37" i="5" s="1"/>
  <c r="AG37" i="5"/>
  <c r="AZ37" i="5" s="1"/>
  <c r="AJ37" i="5"/>
  <c r="BC37" i="5" s="1"/>
  <c r="AE39" i="5"/>
  <c r="AE156" i="5" s="1"/>
  <c r="AD37" i="5"/>
  <c r="AW37" i="5" s="1"/>
  <c r="AF37" i="5"/>
  <c r="AY37" i="5" s="1"/>
  <c r="AI39" i="5"/>
  <c r="AI37" i="5"/>
  <c r="BB37" i="5" s="1"/>
  <c r="AL35" i="5"/>
  <c r="J152" i="5"/>
  <c r="F154" i="5"/>
  <c r="F155" i="5" s="1"/>
  <c r="E154" i="5"/>
  <c r="E155" i="5" s="1"/>
  <c r="C154" i="5"/>
  <c r="C155" i="5" s="1"/>
  <c r="D154" i="5"/>
  <c r="D155" i="5" s="1"/>
  <c r="J153" i="5"/>
  <c r="B154" i="5"/>
  <c r="B155" i="5" s="1"/>
  <c r="G154" i="5"/>
  <c r="G155" i="5" s="1"/>
  <c r="H154" i="5"/>
  <c r="H155" i="5" s="1"/>
  <c r="E116" i="5"/>
  <c r="J92" i="5"/>
  <c r="B116" i="5"/>
  <c r="J115" i="5"/>
  <c r="J53" i="5"/>
  <c r="H77" i="5"/>
  <c r="D38" i="5"/>
  <c r="AH66" i="5"/>
  <c r="F77" i="5"/>
  <c r="J76" i="5"/>
  <c r="G77" i="5"/>
  <c r="AL60" i="5"/>
  <c r="J59" i="5"/>
  <c r="C38" i="5"/>
  <c r="J110" i="5"/>
  <c r="J37" i="5"/>
  <c r="G38" i="5"/>
  <c r="AL64" i="5"/>
  <c r="AD66" i="5"/>
  <c r="AD78" i="5" s="1"/>
  <c r="J65" i="5"/>
  <c r="J98" i="5"/>
  <c r="J26" i="5"/>
  <c r="AL91" i="5"/>
  <c r="J32" i="5"/>
  <c r="AL97" i="5"/>
  <c r="AL52" i="5"/>
  <c r="BE52" i="5" s="1"/>
  <c r="AL109" i="5"/>
  <c r="AL70" i="5"/>
  <c r="AL103" i="5"/>
  <c r="AL58" i="5"/>
  <c r="AD93" i="5"/>
  <c r="AD132" i="5" s="1"/>
  <c r="AL27" i="5"/>
  <c r="AL13" i="5"/>
  <c r="AJ54" i="5"/>
  <c r="AJ132" i="5" s="1"/>
  <c r="AL25" i="5"/>
  <c r="AL15" i="5"/>
  <c r="AL19" i="5"/>
  <c r="AL31" i="5"/>
  <c r="H118" i="5" l="1"/>
  <c r="H79" i="5"/>
  <c r="H40" i="5"/>
  <c r="AI156" i="5"/>
  <c r="AD39" i="5"/>
  <c r="AK155" i="5"/>
  <c r="AL33" i="5"/>
  <c r="AL150" i="5" s="1"/>
  <c r="AX152" i="5"/>
  <c r="BB152" i="5"/>
  <c r="AZ152" i="5"/>
  <c r="BC152" i="5"/>
  <c r="AY152" i="5"/>
  <c r="AW152" i="5"/>
  <c r="BA152" i="5"/>
  <c r="AE143" i="5"/>
  <c r="AX143" i="5" s="1"/>
  <c r="AI131" i="5"/>
  <c r="BB131" i="5" s="1"/>
  <c r="AJ143" i="5"/>
  <c r="BC143" i="5" s="1"/>
  <c r="AI137" i="5"/>
  <c r="BB137" i="5" s="1"/>
  <c r="AJ149" i="5"/>
  <c r="BC149" i="5" s="1"/>
  <c r="AE137" i="5"/>
  <c r="AX137" i="5" s="1"/>
  <c r="AI77" i="5"/>
  <c r="BB77" i="5" s="1"/>
  <c r="AH149" i="5"/>
  <c r="BA149" i="5" s="1"/>
  <c r="AF143" i="5"/>
  <c r="AY143" i="5" s="1"/>
  <c r="AJ131" i="5"/>
  <c r="BC131" i="5" s="1"/>
  <c r="AG149" i="5"/>
  <c r="AZ149" i="5" s="1"/>
  <c r="AH143" i="5"/>
  <c r="BA143" i="5" s="1"/>
  <c r="AG137" i="5"/>
  <c r="AZ137" i="5" s="1"/>
  <c r="AG131" i="5"/>
  <c r="AZ131" i="5" s="1"/>
  <c r="AM58" i="5"/>
  <c r="BE58" i="5"/>
  <c r="AL152" i="5"/>
  <c r="BE35" i="5"/>
  <c r="BE140" i="5"/>
  <c r="BC136" i="5"/>
  <c r="AJ137" i="5"/>
  <c r="BC137" i="5" s="1"/>
  <c r="AM97" i="5"/>
  <c r="BE97" i="5"/>
  <c r="AM64" i="5"/>
  <c r="BE64" i="5"/>
  <c r="AM25" i="5"/>
  <c r="BE25" i="5"/>
  <c r="AL142" i="5"/>
  <c r="BE142" i="5" s="1"/>
  <c r="AM103" i="5"/>
  <c r="BE103" i="5"/>
  <c r="AG77" i="5"/>
  <c r="AZ77" i="5" s="1"/>
  <c r="AZ76" i="5"/>
  <c r="AI116" i="5"/>
  <c r="BB116" i="5" s="1"/>
  <c r="BB115" i="5"/>
  <c r="AD116" i="5"/>
  <c r="AW116" i="5" s="1"/>
  <c r="AW115" i="5"/>
  <c r="AH116" i="5"/>
  <c r="BA116" i="5" s="1"/>
  <c r="BA115" i="5"/>
  <c r="AY130" i="5"/>
  <c r="AF131" i="5"/>
  <c r="AY131" i="5" s="1"/>
  <c r="AJ116" i="5"/>
  <c r="BC116" i="5" s="1"/>
  <c r="BC115" i="5"/>
  <c r="AF149" i="5"/>
  <c r="AY149" i="5" s="1"/>
  <c r="AH131" i="5"/>
  <c r="BA131" i="5" s="1"/>
  <c r="AD131" i="5"/>
  <c r="AW131" i="5" s="1"/>
  <c r="BE128" i="5"/>
  <c r="AM70" i="5"/>
  <c r="BE70" i="5"/>
  <c r="AH78" i="5"/>
  <c r="AH156" i="5" s="1"/>
  <c r="AH144" i="5"/>
  <c r="AF77" i="5"/>
  <c r="AY77" i="5" s="1"/>
  <c r="AY76" i="5"/>
  <c r="AD77" i="5"/>
  <c r="AW77" i="5" s="1"/>
  <c r="AW76" i="5"/>
  <c r="AE116" i="5"/>
  <c r="AX116" i="5" s="1"/>
  <c r="AX115" i="5"/>
  <c r="BE146" i="5"/>
  <c r="BA136" i="5"/>
  <c r="AH137" i="5"/>
  <c r="BA137" i="5" s="1"/>
  <c r="AI143" i="5"/>
  <c r="BB143" i="5" s="1"/>
  <c r="BE134" i="5"/>
  <c r="AL138" i="5"/>
  <c r="AE131" i="5"/>
  <c r="AX131" i="5" s="1"/>
  <c r="AM19" i="5"/>
  <c r="BE19" i="5"/>
  <c r="AL136" i="5"/>
  <c r="BE136" i="5" s="1"/>
  <c r="AH77" i="5"/>
  <c r="BA77" i="5" s="1"/>
  <c r="BA76" i="5"/>
  <c r="AJ77" i="5"/>
  <c r="BC77" i="5" s="1"/>
  <c r="BC76" i="5"/>
  <c r="BB148" i="5"/>
  <c r="AI149" i="5"/>
  <c r="BB149" i="5" s="1"/>
  <c r="AM31" i="5"/>
  <c r="BE31" i="5"/>
  <c r="AL148" i="5"/>
  <c r="BE148" i="5" s="1"/>
  <c r="AL14" i="5"/>
  <c r="BE14" i="5" s="1"/>
  <c r="BE13" i="5"/>
  <c r="AL130" i="5"/>
  <c r="BE130" i="5" s="1"/>
  <c r="AM109" i="5"/>
  <c r="BE109" i="5"/>
  <c r="AL92" i="5"/>
  <c r="BE92" i="5" s="1"/>
  <c r="BE91" i="5"/>
  <c r="AE77" i="5"/>
  <c r="AX77" i="5" s="1"/>
  <c r="AX76" i="5"/>
  <c r="AG156" i="5"/>
  <c r="AG116" i="5"/>
  <c r="AZ116" i="5" s="1"/>
  <c r="AZ115" i="5"/>
  <c r="AD137" i="5"/>
  <c r="AW137" i="5" s="1"/>
  <c r="AX148" i="5"/>
  <c r="AE149" i="5"/>
  <c r="AX149" i="5" s="1"/>
  <c r="AD144" i="5"/>
  <c r="AF137" i="5"/>
  <c r="AY137" i="5" s="1"/>
  <c r="AD143" i="5"/>
  <c r="AW143" i="5" s="1"/>
  <c r="AG143" i="5"/>
  <c r="AZ143" i="5" s="1"/>
  <c r="AL153" i="5"/>
  <c r="BE153" i="5" s="1"/>
  <c r="AL110" i="5"/>
  <c r="BE110" i="5" s="1"/>
  <c r="AD38" i="5"/>
  <c r="AD154" i="5"/>
  <c r="AW154" i="5" s="1"/>
  <c r="AG38" i="5"/>
  <c r="AG154" i="5"/>
  <c r="AZ154" i="5" s="1"/>
  <c r="AI38" i="5"/>
  <c r="AI154" i="5"/>
  <c r="BB154" i="5" s="1"/>
  <c r="AH38" i="5"/>
  <c r="AH154" i="5"/>
  <c r="BA154" i="5" s="1"/>
  <c r="AL98" i="5"/>
  <c r="BE98" i="5" s="1"/>
  <c r="AL104" i="5"/>
  <c r="BE104" i="5" s="1"/>
  <c r="AE38" i="5"/>
  <c r="AE154" i="5"/>
  <c r="AX154" i="5" s="1"/>
  <c r="AL93" i="5"/>
  <c r="AL117" i="5" s="1"/>
  <c r="AD117" i="5"/>
  <c r="AM91" i="5"/>
  <c r="AL115" i="5"/>
  <c r="AF38" i="5"/>
  <c r="AF154" i="5"/>
  <c r="AY154" i="5" s="1"/>
  <c r="AJ38" i="5"/>
  <c r="AJ154" i="5"/>
  <c r="BC154" i="5" s="1"/>
  <c r="AL71" i="5"/>
  <c r="BE71" i="5" s="1"/>
  <c r="AL59" i="5"/>
  <c r="BE59" i="5" s="1"/>
  <c r="AM52" i="5"/>
  <c r="AL76" i="5"/>
  <c r="AL53" i="5"/>
  <c r="BE53" i="5" s="1"/>
  <c r="AL54" i="5"/>
  <c r="AJ78" i="5"/>
  <c r="AJ156" i="5" s="1"/>
  <c r="AL65" i="5"/>
  <c r="BE65" i="5" s="1"/>
  <c r="AL32" i="5"/>
  <c r="BE32" i="5" s="1"/>
  <c r="AL20" i="5"/>
  <c r="BE20" i="5" s="1"/>
  <c r="AL26" i="5"/>
  <c r="BE26" i="5" s="1"/>
  <c r="AM13" i="5"/>
  <c r="AL37" i="5"/>
  <c r="BE37" i="5" s="1"/>
  <c r="J154" i="5"/>
  <c r="J155" i="5" s="1"/>
  <c r="AL66" i="5"/>
  <c r="AL144" i="5" s="1"/>
  <c r="J116" i="5"/>
  <c r="J38" i="5"/>
  <c r="J77" i="5"/>
  <c r="J118" i="5" l="1"/>
  <c r="J79" i="5"/>
  <c r="J40" i="5"/>
  <c r="AJ40" i="5"/>
  <c r="AD156" i="5"/>
  <c r="AL39" i="5"/>
  <c r="BE152" i="5"/>
  <c r="AF155" i="5"/>
  <c r="AY155" i="5" s="1"/>
  <c r="AG155" i="5"/>
  <c r="AZ155" i="5" s="1"/>
  <c r="AH155" i="5"/>
  <c r="BA155" i="5" s="1"/>
  <c r="AE155" i="5"/>
  <c r="AX155" i="5" s="1"/>
  <c r="AD155" i="5"/>
  <c r="AW155" i="5" s="1"/>
  <c r="AJ155" i="5"/>
  <c r="AI155" i="5"/>
  <c r="BB155" i="5" s="1"/>
  <c r="AL137" i="5"/>
  <c r="BE137" i="5" s="1"/>
  <c r="AM116" i="5"/>
  <c r="AL132" i="5"/>
  <c r="AM77" i="5"/>
  <c r="BC38" i="5"/>
  <c r="AX38" i="5"/>
  <c r="BA38" i="5"/>
  <c r="AZ38" i="5"/>
  <c r="AL131" i="5"/>
  <c r="BE131" i="5" s="1"/>
  <c r="AL77" i="5"/>
  <c r="BE77" i="5" s="1"/>
  <c r="BE76" i="5"/>
  <c r="AL116" i="5"/>
  <c r="BE116" i="5" s="1"/>
  <c r="BE115" i="5"/>
  <c r="AL149" i="5"/>
  <c r="BE149" i="5" s="1"/>
  <c r="AM38" i="5"/>
  <c r="AY38" i="5"/>
  <c r="BB38" i="5"/>
  <c r="AW38" i="5"/>
  <c r="AL143" i="5"/>
  <c r="BE143" i="5" s="1"/>
  <c r="AL38" i="5"/>
  <c r="AL154" i="5"/>
  <c r="BE154" i="5" s="1"/>
  <c r="AL78" i="5"/>
  <c r="BE38" i="5" l="1"/>
  <c r="BC155" i="5"/>
  <c r="AJ118" i="5"/>
  <c r="AJ79" i="5"/>
  <c r="AL156" i="5"/>
  <c r="AL155" i="5"/>
  <c r="BE155" i="5" l="1"/>
  <c r="AL118" i="5"/>
  <c r="AL79" i="5"/>
  <c r="AL40" i="5"/>
</calcChain>
</file>

<file path=xl/sharedStrings.xml><?xml version="1.0" encoding="utf-8"?>
<sst xmlns="http://schemas.openxmlformats.org/spreadsheetml/2006/main" count="603" uniqueCount="38">
  <si>
    <t>African American</t>
  </si>
  <si>
    <t>Caucasian</t>
  </si>
  <si>
    <t>Grand Total</t>
  </si>
  <si>
    <t>4-Year Publics</t>
  </si>
  <si>
    <t>Award Amount</t>
  </si>
  <si>
    <t>1-1500</t>
  </si>
  <si>
    <t>1501-3000</t>
  </si>
  <si>
    <t>3001-4500</t>
  </si>
  <si>
    <t>4501-6000</t>
  </si>
  <si>
    <t>6001-9000</t>
  </si>
  <si>
    <t>9001-100K</t>
  </si>
  <si>
    <t>EFC Award 18-20</t>
  </si>
  <si>
    <t>Other</t>
  </si>
  <si>
    <t>Total</t>
  </si>
  <si>
    <t xml:space="preserve">EFC Award </t>
  </si>
  <si>
    <t>ACT 21-24</t>
  </si>
  <si>
    <t>EFC Award</t>
  </si>
  <si>
    <t>ACT 25-28</t>
  </si>
  <si>
    <t>ACT 29+</t>
  </si>
  <si>
    <t>2-Year Publics</t>
  </si>
  <si>
    <t>Privates</t>
  </si>
  <si>
    <t>GRAND TOTAL</t>
  </si>
  <si>
    <t>ALL</t>
  </si>
  <si>
    <t>ALL ACT Scores</t>
  </si>
  <si>
    <t>ALL Institutions</t>
  </si>
  <si>
    <t>EFC Ranges</t>
  </si>
  <si>
    <t>ACT 18-20</t>
  </si>
  <si>
    <t xml:space="preserve">Need Award </t>
  </si>
  <si>
    <t>Grand Total Need</t>
  </si>
  <si>
    <t>GRAND TOTAL NEED</t>
  </si>
  <si>
    <t>ACT &lt;18</t>
  </si>
  <si>
    <t>&gt;100K</t>
  </si>
  <si>
    <t>Number of Recipients</t>
  </si>
  <si>
    <t>Total Awards</t>
  </si>
  <si>
    <t>Average Award Amount</t>
  </si>
  <si>
    <t>% of Total</t>
  </si>
  <si>
    <t>AVERAGE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</si>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</sst>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44" fontId="1" fillId="0" borderId="0" xfId="1" applyFont="1" applyAlignment="1">
      <alignment horizontal="center" wrapText="1"/>
    </xf>
    <xf numFmtId="0" fontId="2" fillId="0" borderId="0" xfId="0" applyFont="1" applyAlignment="1"/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0" fillId="0" borderId="0" xfId="1" applyNumberFormat="1" applyFont="1" applyBorder="1" applyAlignment="1">
      <alignment horizontal="center"/>
    </xf>
    <xf numFmtId="44" fontId="1" fillId="0" borderId="0" xfId="1" applyFont="1" applyBorder="1" applyAlignment="1">
      <alignment horizontal="center" wrapText="1"/>
    </xf>
    <xf numFmtId="164" fontId="0" fillId="0" borderId="0" xfId="1" applyNumberFormat="1" applyFont="1" applyBorder="1"/>
    <xf numFmtId="3" fontId="0" fillId="0" borderId="0" xfId="0" applyNumberFormat="1" applyBorder="1" applyAlignment="1">
      <alignment horizontal="center"/>
    </xf>
    <xf numFmtId="0" fontId="2" fillId="0" borderId="4" xfId="0" applyFont="1" applyBorder="1"/>
    <xf numFmtId="3" fontId="2" fillId="0" borderId="5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left" indent="2"/>
    </xf>
    <xf numFmtId="164" fontId="0" fillId="0" borderId="5" xfId="1" applyNumberFormat="1" applyFont="1" applyBorder="1" applyAlignment="1">
      <alignment horizontal="center"/>
    </xf>
    <xf numFmtId="44" fontId="1" fillId="0" borderId="5" xfId="1" applyFont="1" applyBorder="1" applyAlignment="1">
      <alignment horizontal="center" wrapText="1"/>
    </xf>
    <xf numFmtId="164" fontId="0" fillId="0" borderId="5" xfId="1" applyNumberFormat="1" applyFont="1" applyBorder="1"/>
    <xf numFmtId="0" fontId="0" fillId="0" borderId="4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3" fontId="0" fillId="0" borderId="0" xfId="0" applyNumberFormat="1" applyFont="1" applyBorder="1" applyAlignment="1">
      <alignment horizontal="center" wrapText="1"/>
    </xf>
    <xf numFmtId="3" fontId="0" fillId="0" borderId="5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0" fontId="0" fillId="0" borderId="6" xfId="0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1" applyNumberFormat="1" applyFont="1" applyBorder="1" applyAlignment="1">
      <alignment horizontal="center" wrapText="1"/>
    </xf>
    <xf numFmtId="164" fontId="0" fillId="0" borderId="5" xfId="1" applyNumberFormat="1" applyFont="1" applyBorder="1" applyAlignment="1">
      <alignment horizontal="center" wrapText="1"/>
    </xf>
    <xf numFmtId="9" fontId="0" fillId="0" borderId="7" xfId="2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0" xfId="2" applyFont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/>
    </xf>
    <xf numFmtId="0" fontId="0" fillId="3" borderId="4" xfId="0" applyFill="1" applyBorder="1" applyAlignment="1">
      <alignment horizontal="left" indent="2"/>
    </xf>
    <xf numFmtId="164" fontId="0" fillId="3" borderId="0" xfId="1" applyNumberFormat="1" applyFont="1" applyFill="1" applyBorder="1"/>
    <xf numFmtId="164" fontId="0" fillId="3" borderId="5" xfId="1" applyNumberFormat="1" applyFont="1" applyFill="1" applyBorder="1"/>
    <xf numFmtId="0" fontId="0" fillId="3" borderId="4" xfId="0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44" fontId="1" fillId="3" borderId="0" xfId="1" applyFont="1" applyFill="1" applyBorder="1" applyAlignment="1">
      <alignment horizontal="center" wrapText="1"/>
    </xf>
    <xf numFmtId="44" fontId="1" fillId="3" borderId="5" xfId="1" applyFont="1" applyFill="1" applyBorder="1" applyAlignment="1">
      <alignment horizontal="center" wrapText="1"/>
    </xf>
    <xf numFmtId="164" fontId="0" fillId="3" borderId="0" xfId="1" applyNumberFormat="1" applyFont="1" applyFill="1" applyBorder="1" applyAlignment="1">
      <alignment horizontal="center" wrapText="1"/>
    </xf>
    <xf numFmtId="164" fontId="0" fillId="3" borderId="5" xfId="1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left"/>
    </xf>
    <xf numFmtId="164" fontId="0" fillId="3" borderId="7" xfId="1" applyNumberFormat="1" applyFont="1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A5FE-0367-43B7-BC90-9A4105F305AA}">
  <dimension ref="A1:BO157"/>
  <sheetViews>
    <sheetView tabSelected="1" topLeftCell="AN1" zoomScaleNormal="100" workbookViewId="0">
      <selection activeCell="BE131" sqref="BE131"/>
    </sheetView>
  </sheetViews>
  <sheetFormatPr defaultRowHeight="15" x14ac:dyDescent="0.25"/>
  <cols>
    <col min="1" max="1" width="18.28515625" customWidth="1"/>
    <col min="2" max="7" width="5.42578125" style="10" customWidth="1"/>
    <col min="8" max="10" width="6.28515625" style="10" customWidth="1"/>
    <col min="11" max="18" width="9.140625" hidden="1" customWidth="1"/>
    <col min="19" max="19" width="2.85546875" customWidth="1"/>
    <col min="20" max="28" width="0" hidden="1" customWidth="1"/>
    <col min="29" max="29" width="18.28515625" customWidth="1"/>
    <col min="30" max="30" width="12.28515625" customWidth="1"/>
    <col min="31" max="35" width="11.42578125" customWidth="1"/>
    <col min="36" max="36" width="12.28515625" customWidth="1"/>
    <col min="37" max="37" width="11.42578125" customWidth="1"/>
    <col min="38" max="38" width="12.28515625" customWidth="1"/>
    <col min="39" max="39" width="12.7109375" hidden="1" customWidth="1"/>
    <col min="40" max="40" width="2.85546875" customWidth="1"/>
    <col min="41" max="47" width="2.85546875" hidden="1" customWidth="1"/>
    <col min="48" max="48" width="18.28515625" customWidth="1"/>
    <col min="49" max="49" width="7.7109375" style="12" customWidth="1"/>
    <col min="50" max="57" width="7.7109375" customWidth="1"/>
    <col min="58" max="58" width="2.85546875" customWidth="1"/>
    <col min="59" max="59" width="18.28515625" customWidth="1"/>
    <col min="60" max="60" width="7.7109375" style="12" customWidth="1"/>
    <col min="61" max="67" width="7.7109375" customWidth="1"/>
  </cols>
  <sheetData>
    <row r="1" spans="1:67" x14ac:dyDescent="0.25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6"/>
      <c r="K1" s="14"/>
      <c r="L1" s="14"/>
      <c r="M1" s="14"/>
      <c r="N1" s="14"/>
      <c r="O1" s="14"/>
      <c r="P1" s="14"/>
      <c r="Q1" s="14"/>
      <c r="R1" s="14"/>
      <c r="S1" s="14"/>
      <c r="AC1" s="64" t="s">
        <v>33</v>
      </c>
      <c r="AD1" s="65"/>
      <c r="AE1" s="65"/>
      <c r="AF1" s="65"/>
      <c r="AG1" s="65"/>
      <c r="AH1" s="65"/>
      <c r="AI1" s="65"/>
      <c r="AJ1" s="65"/>
      <c r="AK1" s="65"/>
      <c r="AL1" s="66"/>
      <c r="AV1" s="64" t="s">
        <v>34</v>
      </c>
      <c r="AW1" s="65"/>
      <c r="AX1" s="65"/>
      <c r="AY1" s="65"/>
      <c r="AZ1" s="65"/>
      <c r="BA1" s="65"/>
      <c r="BB1" s="65"/>
      <c r="BC1" s="65"/>
      <c r="BD1" s="65"/>
      <c r="BE1" s="66"/>
    </row>
    <row r="2" spans="1:67" x14ac:dyDescent="0.25">
      <c r="A2" s="67" t="s">
        <v>3</v>
      </c>
      <c r="B2" s="69" t="s">
        <v>25</v>
      </c>
      <c r="C2" s="69"/>
      <c r="D2" s="69"/>
      <c r="E2" s="69"/>
      <c r="F2" s="69"/>
      <c r="G2" s="69"/>
      <c r="H2" s="69"/>
      <c r="I2" s="69"/>
      <c r="J2" s="70"/>
      <c r="T2" t="s">
        <v>3</v>
      </c>
      <c r="AC2" s="67" t="s">
        <v>3</v>
      </c>
      <c r="AD2" s="69" t="s">
        <v>25</v>
      </c>
      <c r="AE2" s="69"/>
      <c r="AF2" s="69"/>
      <c r="AG2" s="69"/>
      <c r="AH2" s="69"/>
      <c r="AI2" s="69"/>
      <c r="AJ2" s="69"/>
      <c r="AK2" s="69"/>
      <c r="AL2" s="70"/>
      <c r="AV2" s="67" t="s">
        <v>3</v>
      </c>
      <c r="AW2" s="69" t="s">
        <v>25</v>
      </c>
      <c r="AX2" s="69"/>
      <c r="AY2" s="69"/>
      <c r="AZ2" s="69"/>
      <c r="BA2" s="69"/>
      <c r="BB2" s="69"/>
      <c r="BC2" s="69"/>
      <c r="BD2" s="69"/>
      <c r="BE2" s="70"/>
      <c r="BH2" s="63"/>
      <c r="BI2" s="63"/>
      <c r="BJ2" s="63"/>
      <c r="BK2" s="63"/>
      <c r="BL2" s="63"/>
      <c r="BM2" s="63"/>
      <c r="BN2" s="63"/>
      <c r="BO2" s="63"/>
    </row>
    <row r="3" spans="1:67" s="5" customFormat="1" ht="30" x14ac:dyDescent="0.25">
      <c r="A3" s="68"/>
      <c r="B3" s="15">
        <v>0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6" t="s">
        <v>31</v>
      </c>
      <c r="J3" s="22" t="s">
        <v>22</v>
      </c>
      <c r="L3" s="5">
        <v>0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9</v>
      </c>
      <c r="R3" s="5" t="s">
        <v>10</v>
      </c>
      <c r="T3" s="5" t="s">
        <v>4</v>
      </c>
      <c r="U3" s="5">
        <v>0</v>
      </c>
      <c r="V3" s="5" t="s">
        <v>5</v>
      </c>
      <c r="W3" s="5" t="s">
        <v>6</v>
      </c>
      <c r="X3" s="5" t="s">
        <v>7</v>
      </c>
      <c r="Y3" s="5" t="s">
        <v>8</v>
      </c>
      <c r="Z3" s="5" t="s">
        <v>9</v>
      </c>
      <c r="AA3" s="5" t="s">
        <v>10</v>
      </c>
      <c r="AC3" s="68"/>
      <c r="AD3" s="15">
        <v>0</v>
      </c>
      <c r="AE3" s="15" t="s">
        <v>5</v>
      </c>
      <c r="AF3" s="15" t="s">
        <v>6</v>
      </c>
      <c r="AG3" s="15" t="s">
        <v>7</v>
      </c>
      <c r="AH3" s="15" t="s">
        <v>8</v>
      </c>
      <c r="AI3" s="15" t="s">
        <v>9</v>
      </c>
      <c r="AJ3" s="15" t="s">
        <v>10</v>
      </c>
      <c r="AK3" s="16" t="s">
        <v>31</v>
      </c>
      <c r="AL3" s="22" t="s">
        <v>22</v>
      </c>
      <c r="AV3" s="68"/>
      <c r="AW3" s="15">
        <v>0</v>
      </c>
      <c r="AX3" s="15" t="s">
        <v>5</v>
      </c>
      <c r="AY3" s="15" t="s">
        <v>6</v>
      </c>
      <c r="AZ3" s="15" t="s">
        <v>7</v>
      </c>
      <c r="BA3" s="15" t="s">
        <v>8</v>
      </c>
      <c r="BB3" s="15" t="s">
        <v>9</v>
      </c>
      <c r="BC3" s="15" t="s">
        <v>10</v>
      </c>
      <c r="BD3" s="16" t="s">
        <v>31</v>
      </c>
      <c r="BE3" s="22" t="s">
        <v>22</v>
      </c>
      <c r="BG3" s="7"/>
      <c r="BH3" s="9"/>
      <c r="BI3" s="9"/>
      <c r="BJ3" s="9"/>
      <c r="BK3" s="9"/>
      <c r="BL3" s="9"/>
      <c r="BM3" s="9"/>
      <c r="BN3" s="9"/>
      <c r="BO3" s="9"/>
    </row>
    <row r="4" spans="1:67" s="5" customFormat="1" x14ac:dyDescent="0.25">
      <c r="A4" s="23" t="s">
        <v>30</v>
      </c>
      <c r="B4" s="15"/>
      <c r="C4" s="15"/>
      <c r="D4" s="15"/>
      <c r="E4" s="15"/>
      <c r="F4" s="15"/>
      <c r="G4" s="15"/>
      <c r="H4" s="15"/>
      <c r="I4" s="15"/>
      <c r="J4" s="22"/>
      <c r="AC4" s="23" t="s">
        <v>30</v>
      </c>
      <c r="AD4" s="15"/>
      <c r="AE4" s="15"/>
      <c r="AF4" s="15"/>
      <c r="AG4" s="15"/>
      <c r="AH4" s="15"/>
      <c r="AI4" s="15"/>
      <c r="AJ4" s="15"/>
      <c r="AK4" s="15"/>
      <c r="AL4" s="22"/>
      <c r="AV4" s="23" t="s">
        <v>30</v>
      </c>
      <c r="AW4" s="15"/>
      <c r="AX4" s="15"/>
      <c r="AY4" s="15"/>
      <c r="AZ4" s="15"/>
      <c r="BA4" s="15"/>
      <c r="BB4" s="15"/>
      <c r="BC4" s="15"/>
      <c r="BD4" s="15"/>
      <c r="BE4" s="22"/>
      <c r="BG4"/>
      <c r="BH4" s="9"/>
      <c r="BI4" s="9"/>
      <c r="BJ4" s="9"/>
      <c r="BK4" s="9"/>
      <c r="BL4" s="9"/>
      <c r="BM4" s="9"/>
      <c r="BN4" s="9"/>
      <c r="BO4" s="9"/>
    </row>
    <row r="5" spans="1:67" s="5" customFormat="1" x14ac:dyDescent="0.25">
      <c r="A5" s="24" t="s">
        <v>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5">
        <v>0</v>
      </c>
      <c r="AC5" s="24" t="s">
        <v>0</v>
      </c>
      <c r="AD5" s="19">
        <f t="shared" ref="AD5:AK7" si="0">B5*U5</f>
        <v>0</v>
      </c>
      <c r="AE5" s="19">
        <f t="shared" si="0"/>
        <v>0</v>
      </c>
      <c r="AF5" s="19">
        <f t="shared" si="0"/>
        <v>0</v>
      </c>
      <c r="AG5" s="19">
        <f t="shared" si="0"/>
        <v>0</v>
      </c>
      <c r="AH5" s="19">
        <f t="shared" si="0"/>
        <v>0</v>
      </c>
      <c r="AI5" s="19">
        <f t="shared" si="0"/>
        <v>0</v>
      </c>
      <c r="AJ5" s="19">
        <f t="shared" si="0"/>
        <v>0</v>
      </c>
      <c r="AK5" s="19">
        <f t="shared" si="0"/>
        <v>0</v>
      </c>
      <c r="AL5" s="27">
        <f>SUM(AD5:AJ5)</f>
        <v>0</v>
      </c>
      <c r="AV5" s="24" t="s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25">
        <v>0</v>
      </c>
      <c r="BG5" s="2"/>
      <c r="BH5" s="6"/>
      <c r="BI5" s="6"/>
      <c r="BJ5" s="6"/>
      <c r="BK5" s="6"/>
      <c r="BL5" s="6"/>
      <c r="BM5" s="6"/>
      <c r="BN5" s="6"/>
      <c r="BO5" s="6"/>
    </row>
    <row r="6" spans="1:67" s="5" customFormat="1" x14ac:dyDescent="0.25">
      <c r="A6" s="24" t="s">
        <v>1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5">
        <v>0</v>
      </c>
      <c r="AC6" s="24" t="s">
        <v>1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  <c r="AH6" s="19">
        <f t="shared" si="0"/>
        <v>0</v>
      </c>
      <c r="AI6" s="19">
        <f t="shared" si="0"/>
        <v>0</v>
      </c>
      <c r="AJ6" s="19">
        <f t="shared" si="0"/>
        <v>0</v>
      </c>
      <c r="AK6" s="19">
        <f t="shared" si="0"/>
        <v>0</v>
      </c>
      <c r="AL6" s="27">
        <f>SUM(AD6:AJ6)</f>
        <v>0</v>
      </c>
      <c r="AV6" s="24" t="s">
        <v>1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25">
        <v>0</v>
      </c>
      <c r="BG6" s="2"/>
      <c r="BH6" s="6"/>
      <c r="BI6" s="6"/>
      <c r="BJ6" s="6"/>
      <c r="BK6" s="6"/>
      <c r="BL6" s="6"/>
      <c r="BM6" s="6"/>
      <c r="BN6" s="6"/>
      <c r="BO6" s="6"/>
    </row>
    <row r="7" spans="1:67" s="5" customFormat="1" x14ac:dyDescent="0.25">
      <c r="A7" s="24" t="s">
        <v>12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5">
        <v>0</v>
      </c>
      <c r="AC7" s="24" t="s">
        <v>12</v>
      </c>
      <c r="AD7" s="19">
        <f t="shared" si="0"/>
        <v>0</v>
      </c>
      <c r="AE7" s="19">
        <f t="shared" si="0"/>
        <v>0</v>
      </c>
      <c r="AF7" s="19">
        <f t="shared" si="0"/>
        <v>0</v>
      </c>
      <c r="AG7" s="19">
        <f t="shared" si="0"/>
        <v>0</v>
      </c>
      <c r="AH7" s="19">
        <f t="shared" si="0"/>
        <v>0</v>
      </c>
      <c r="AI7" s="19">
        <f t="shared" si="0"/>
        <v>0</v>
      </c>
      <c r="AJ7" s="19">
        <f t="shared" si="0"/>
        <v>0</v>
      </c>
      <c r="AK7" s="19">
        <f t="shared" si="0"/>
        <v>0</v>
      </c>
      <c r="AL7" s="27">
        <f>SUM(AD7:AJ7)</f>
        <v>0</v>
      </c>
      <c r="AV7" s="24" t="s">
        <v>12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25">
        <v>0</v>
      </c>
      <c r="BG7" s="2"/>
      <c r="BH7" s="6"/>
      <c r="BI7" s="6"/>
      <c r="BJ7" s="6"/>
      <c r="BK7" s="6"/>
      <c r="BL7" s="6"/>
      <c r="BM7" s="6"/>
      <c r="BN7" s="6"/>
      <c r="BO7" s="6"/>
    </row>
    <row r="8" spans="1:67" s="5" customFormat="1" x14ac:dyDescent="0.25">
      <c r="A8" s="24" t="s">
        <v>13</v>
      </c>
      <c r="B8" s="34">
        <f>SUM(B5:B7)</f>
        <v>0</v>
      </c>
      <c r="C8" s="34">
        <f t="shared" ref="C8:J8" si="1">SUM(C5:C7)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5">
        <f t="shared" si="1"/>
        <v>0</v>
      </c>
      <c r="AC8" s="24" t="s">
        <v>13</v>
      </c>
      <c r="AD8" s="40">
        <f>SUM(AD5:AD7)</f>
        <v>0</v>
      </c>
      <c r="AE8" s="40">
        <f>SUM(AE5:AE7)</f>
        <v>0</v>
      </c>
      <c r="AF8" s="40">
        <f>SUM(AF5:AF7)</f>
        <v>0</v>
      </c>
      <c r="AG8" s="40">
        <f t="shared" ref="AG8:AL8" si="2">SUM(AG5:AG7)</f>
        <v>0</v>
      </c>
      <c r="AH8" s="40">
        <f t="shared" si="2"/>
        <v>0</v>
      </c>
      <c r="AI8" s="40">
        <f t="shared" si="2"/>
        <v>0</v>
      </c>
      <c r="AJ8" s="40">
        <f t="shared" si="2"/>
        <v>0</v>
      </c>
      <c r="AK8" s="40">
        <f t="shared" si="2"/>
        <v>0</v>
      </c>
      <c r="AL8" s="41">
        <f t="shared" si="2"/>
        <v>0</v>
      </c>
      <c r="AV8" s="24" t="s">
        <v>37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25">
        <v>0</v>
      </c>
      <c r="BG8" s="2"/>
      <c r="BH8" s="6"/>
      <c r="BI8" s="6"/>
      <c r="BJ8" s="6"/>
      <c r="BK8" s="6"/>
      <c r="BL8" s="6"/>
      <c r="BM8" s="6"/>
      <c r="BN8" s="6"/>
      <c r="BO8" s="6"/>
    </row>
    <row r="9" spans="1:67" s="5" customFormat="1" x14ac:dyDescent="0.25">
      <c r="A9" s="21"/>
      <c r="B9" s="15"/>
      <c r="C9" s="15"/>
      <c r="D9" s="15"/>
      <c r="E9" s="15"/>
      <c r="F9" s="15"/>
      <c r="G9" s="15"/>
      <c r="H9" s="15"/>
      <c r="I9" s="15"/>
      <c r="J9" s="22"/>
      <c r="AC9" s="50" t="s">
        <v>27</v>
      </c>
      <c r="AD9" s="51">
        <f t="shared" ref="AD9:AK9" si="3">B8*U8</f>
        <v>0</v>
      </c>
      <c r="AE9" s="51">
        <f t="shared" si="3"/>
        <v>0</v>
      </c>
      <c r="AF9" s="51">
        <f t="shared" si="3"/>
        <v>0</v>
      </c>
      <c r="AG9" s="51">
        <f t="shared" si="3"/>
        <v>0</v>
      </c>
      <c r="AH9" s="51">
        <f t="shared" si="3"/>
        <v>0</v>
      </c>
      <c r="AI9" s="51">
        <f t="shared" si="3"/>
        <v>0</v>
      </c>
      <c r="AJ9" s="51">
        <f t="shared" si="3"/>
        <v>0</v>
      </c>
      <c r="AK9" s="51">
        <f t="shared" si="3"/>
        <v>0</v>
      </c>
      <c r="AL9" s="52">
        <f>SUM(AD9:AJ9)</f>
        <v>0</v>
      </c>
      <c r="AV9" s="24"/>
      <c r="AW9" s="18"/>
      <c r="AX9" s="18"/>
      <c r="AY9" s="18"/>
      <c r="AZ9" s="18"/>
      <c r="BA9" s="18"/>
      <c r="BB9" s="18"/>
      <c r="BC9" s="18"/>
      <c r="BD9" s="18"/>
      <c r="BE9" s="26"/>
      <c r="BG9" s="2"/>
      <c r="BH9" s="13"/>
      <c r="BI9" s="13"/>
      <c r="BJ9" s="13"/>
      <c r="BK9" s="13"/>
      <c r="BL9" s="13"/>
      <c r="BM9" s="13"/>
      <c r="BN9" s="13"/>
      <c r="BO9" s="13"/>
    </row>
    <row r="10" spans="1:67" x14ac:dyDescent="0.25">
      <c r="A10" s="23" t="s">
        <v>26</v>
      </c>
      <c r="B10" s="20"/>
      <c r="C10" s="20"/>
      <c r="D10" s="20"/>
      <c r="E10" s="20"/>
      <c r="F10" s="20"/>
      <c r="G10" s="20"/>
      <c r="H10" s="20"/>
      <c r="I10" s="20"/>
      <c r="J10" s="29"/>
      <c r="T10" t="s">
        <v>11</v>
      </c>
      <c r="AC10" s="23" t="s">
        <v>26</v>
      </c>
      <c r="AD10" s="19"/>
      <c r="AE10" s="19"/>
      <c r="AF10" s="19"/>
      <c r="AG10" s="19"/>
      <c r="AH10" s="19"/>
      <c r="AI10" s="19"/>
      <c r="AJ10" s="19"/>
      <c r="AK10" s="19"/>
      <c r="AL10" s="27"/>
      <c r="AV10" s="23" t="s">
        <v>26</v>
      </c>
      <c r="AW10" s="17"/>
      <c r="AX10" s="19"/>
      <c r="AY10" s="19"/>
      <c r="AZ10" s="19"/>
      <c r="BA10" s="19"/>
      <c r="BB10" s="19"/>
      <c r="BC10" s="19"/>
      <c r="BD10" s="19"/>
      <c r="BE10" s="27"/>
      <c r="BH10" s="6"/>
      <c r="BI10" s="3"/>
      <c r="BJ10" s="3"/>
      <c r="BK10" s="3"/>
      <c r="BL10" s="3"/>
      <c r="BM10" s="3"/>
      <c r="BN10" s="3"/>
      <c r="BO10" s="3"/>
    </row>
    <row r="11" spans="1:67" x14ac:dyDescent="0.25">
      <c r="A11" s="24" t="s">
        <v>0</v>
      </c>
      <c r="B11" s="20">
        <v>933</v>
      </c>
      <c r="C11" s="20">
        <v>308</v>
      </c>
      <c r="D11" s="20">
        <v>166</v>
      </c>
      <c r="E11" s="20">
        <v>122</v>
      </c>
      <c r="F11" s="20">
        <v>70</v>
      </c>
      <c r="G11" s="20">
        <v>79</v>
      </c>
      <c r="H11" s="20">
        <v>0</v>
      </c>
      <c r="I11" s="20">
        <v>0</v>
      </c>
      <c r="J11" s="29">
        <f>SUM(B11:I11)</f>
        <v>1678</v>
      </c>
      <c r="T11" s="2" t="s">
        <v>0</v>
      </c>
      <c r="U11">
        <v>2500</v>
      </c>
      <c r="V11">
        <v>2000</v>
      </c>
      <c r="W11">
        <v>1500</v>
      </c>
      <c r="X11">
        <v>1000</v>
      </c>
      <c r="Y11">
        <v>800</v>
      </c>
      <c r="Z11">
        <v>600</v>
      </c>
      <c r="AA11">
        <v>0</v>
      </c>
      <c r="AC11" s="24" t="s">
        <v>0</v>
      </c>
      <c r="AD11" s="19">
        <f t="shared" ref="AD11:AK13" si="4">B11*U11</f>
        <v>2332500</v>
      </c>
      <c r="AE11" s="19">
        <f t="shared" si="4"/>
        <v>616000</v>
      </c>
      <c r="AF11" s="19">
        <f t="shared" si="4"/>
        <v>249000</v>
      </c>
      <c r="AG11" s="19">
        <f t="shared" si="4"/>
        <v>122000</v>
      </c>
      <c r="AH11" s="19">
        <f t="shared" si="4"/>
        <v>56000</v>
      </c>
      <c r="AI11" s="19">
        <f t="shared" si="4"/>
        <v>47400</v>
      </c>
      <c r="AJ11" s="19">
        <f t="shared" si="4"/>
        <v>0</v>
      </c>
      <c r="AK11" s="19">
        <f t="shared" si="4"/>
        <v>0</v>
      </c>
      <c r="AL11" s="27">
        <f>SUM(AD11:AJ11)</f>
        <v>3422900</v>
      </c>
      <c r="AV11" s="24" t="s">
        <v>0</v>
      </c>
      <c r="AW11" s="17">
        <f t="shared" ref="AW11:BB11" si="5">IFERROR(AD11/B11,"-")</f>
        <v>2500</v>
      </c>
      <c r="AX11" s="17">
        <f t="shared" si="5"/>
        <v>2000</v>
      </c>
      <c r="AY11" s="17">
        <f t="shared" si="5"/>
        <v>1500</v>
      </c>
      <c r="AZ11" s="17">
        <f t="shared" si="5"/>
        <v>1000</v>
      </c>
      <c r="BA11" s="17">
        <f t="shared" si="5"/>
        <v>800</v>
      </c>
      <c r="BB11" s="17">
        <f t="shared" si="5"/>
        <v>600</v>
      </c>
      <c r="BC11" s="17">
        <v>0</v>
      </c>
      <c r="BD11" s="17">
        <v>0</v>
      </c>
      <c r="BE11" s="25">
        <f t="shared" ref="BE11:BE14" si="6">IFERROR(AL11/J11,"-")</f>
        <v>2039.8688915375446</v>
      </c>
      <c r="BG11" s="2"/>
      <c r="BH11" s="6"/>
      <c r="BI11" s="6"/>
      <c r="BJ11" s="6"/>
      <c r="BK11" s="6"/>
      <c r="BL11" s="6"/>
      <c r="BM11" s="6"/>
      <c r="BN11" s="6"/>
      <c r="BO11" s="6"/>
    </row>
    <row r="12" spans="1:67" x14ac:dyDescent="0.25">
      <c r="A12" s="24" t="s">
        <v>1</v>
      </c>
      <c r="B12" s="20">
        <v>279</v>
      </c>
      <c r="C12" s="20">
        <v>147</v>
      </c>
      <c r="D12" s="20">
        <v>96</v>
      </c>
      <c r="E12" s="20">
        <v>106</v>
      </c>
      <c r="F12" s="20">
        <v>61</v>
      </c>
      <c r="G12" s="20">
        <v>132</v>
      </c>
      <c r="H12" s="20">
        <v>0</v>
      </c>
      <c r="I12" s="20">
        <v>0</v>
      </c>
      <c r="J12" s="29">
        <f>SUM(B12:I12)</f>
        <v>821</v>
      </c>
      <c r="T12" s="2" t="s">
        <v>1</v>
      </c>
      <c r="U12">
        <v>2500</v>
      </c>
      <c r="V12">
        <v>2000</v>
      </c>
      <c r="W12">
        <v>1500</v>
      </c>
      <c r="X12">
        <v>1000</v>
      </c>
      <c r="Y12">
        <v>800</v>
      </c>
      <c r="Z12">
        <v>600</v>
      </c>
      <c r="AA12">
        <v>0</v>
      </c>
      <c r="AC12" s="24" t="s">
        <v>1</v>
      </c>
      <c r="AD12" s="19">
        <f t="shared" si="4"/>
        <v>697500</v>
      </c>
      <c r="AE12" s="19">
        <f t="shared" si="4"/>
        <v>294000</v>
      </c>
      <c r="AF12" s="19">
        <f t="shared" si="4"/>
        <v>144000</v>
      </c>
      <c r="AG12" s="19">
        <f t="shared" si="4"/>
        <v>106000</v>
      </c>
      <c r="AH12" s="19">
        <f t="shared" si="4"/>
        <v>48800</v>
      </c>
      <c r="AI12" s="19">
        <f t="shared" si="4"/>
        <v>79200</v>
      </c>
      <c r="AJ12" s="19">
        <f t="shared" si="4"/>
        <v>0</v>
      </c>
      <c r="AK12" s="19">
        <f t="shared" si="4"/>
        <v>0</v>
      </c>
      <c r="AL12" s="27">
        <f>SUM(AD12:AJ12)</f>
        <v>1369500</v>
      </c>
      <c r="AV12" s="24" t="s">
        <v>1</v>
      </c>
      <c r="AW12" s="17">
        <f t="shared" ref="AW12:AW14" si="7">IFERROR(AD12/B12,"-")</f>
        <v>2500</v>
      </c>
      <c r="AX12" s="17">
        <f t="shared" ref="AX12:BB14" si="8">IFERROR(AE12/C12,"-")</f>
        <v>2000</v>
      </c>
      <c r="AY12" s="17">
        <f t="shared" si="8"/>
        <v>1500</v>
      </c>
      <c r="AZ12" s="17">
        <f t="shared" si="8"/>
        <v>1000</v>
      </c>
      <c r="BA12" s="17">
        <f t="shared" si="8"/>
        <v>800</v>
      </c>
      <c r="BB12" s="17">
        <f t="shared" si="8"/>
        <v>600</v>
      </c>
      <c r="BC12" s="17">
        <v>0</v>
      </c>
      <c r="BD12" s="17">
        <v>0</v>
      </c>
      <c r="BE12" s="25">
        <f t="shared" si="6"/>
        <v>1668.0876979293544</v>
      </c>
      <c r="BG12" s="2"/>
      <c r="BH12" s="6"/>
      <c r="BI12" s="6"/>
      <c r="BJ12" s="6"/>
      <c r="BK12" s="6"/>
      <c r="BL12" s="6"/>
      <c r="BM12" s="6"/>
      <c r="BN12" s="6"/>
      <c r="BO12" s="6"/>
    </row>
    <row r="13" spans="1:67" x14ac:dyDescent="0.25">
      <c r="A13" s="24" t="s">
        <v>12</v>
      </c>
      <c r="B13" s="20">
        <f t="shared" ref="B13:C13" si="9">L13-B11-B12</f>
        <v>98</v>
      </c>
      <c r="C13" s="20">
        <f t="shared" si="9"/>
        <v>24</v>
      </c>
      <c r="D13" s="20">
        <f>N13-D11-D12</f>
        <v>9</v>
      </c>
      <c r="E13" s="20">
        <f>O13-E11-E12</f>
        <v>10</v>
      </c>
      <c r="F13" s="20">
        <f>P13-F11-F12</f>
        <v>11</v>
      </c>
      <c r="G13" s="20">
        <f>Q13-G11-G12</f>
        <v>9</v>
      </c>
      <c r="H13" s="20">
        <v>0</v>
      </c>
      <c r="I13" s="20">
        <v>0</v>
      </c>
      <c r="J13" s="29">
        <f t="shared" ref="J13:J14" si="10">SUM(B13:H13)</f>
        <v>161</v>
      </c>
      <c r="L13">
        <v>1310</v>
      </c>
      <c r="M13">
        <v>479</v>
      </c>
      <c r="N13">
        <v>271</v>
      </c>
      <c r="O13">
        <v>238</v>
      </c>
      <c r="P13">
        <v>142</v>
      </c>
      <c r="Q13">
        <v>220</v>
      </c>
      <c r="R13">
        <v>1126</v>
      </c>
      <c r="T13" s="2" t="s">
        <v>12</v>
      </c>
      <c r="U13">
        <v>2500</v>
      </c>
      <c r="V13">
        <v>2000</v>
      </c>
      <c r="W13">
        <v>1500</v>
      </c>
      <c r="X13">
        <v>1000</v>
      </c>
      <c r="Y13">
        <v>800</v>
      </c>
      <c r="Z13">
        <v>600</v>
      </c>
      <c r="AA13">
        <v>0</v>
      </c>
      <c r="AC13" s="24" t="s">
        <v>12</v>
      </c>
      <c r="AD13" s="19">
        <f t="shared" si="4"/>
        <v>245000</v>
      </c>
      <c r="AE13" s="19">
        <f t="shared" si="4"/>
        <v>48000</v>
      </c>
      <c r="AF13" s="19">
        <f t="shared" si="4"/>
        <v>13500</v>
      </c>
      <c r="AG13" s="19">
        <f t="shared" si="4"/>
        <v>10000</v>
      </c>
      <c r="AH13" s="19">
        <f t="shared" si="4"/>
        <v>8800</v>
      </c>
      <c r="AI13" s="19">
        <f t="shared" si="4"/>
        <v>5400</v>
      </c>
      <c r="AJ13" s="19">
        <f t="shared" si="4"/>
        <v>0</v>
      </c>
      <c r="AK13" s="19">
        <f t="shared" si="4"/>
        <v>0</v>
      </c>
      <c r="AL13" s="27">
        <f>SUM(AD13:AJ13)</f>
        <v>330700</v>
      </c>
      <c r="AM13" s="3">
        <f>SUM(AL11:AL13)</f>
        <v>5123100</v>
      </c>
      <c r="AV13" s="24" t="s">
        <v>12</v>
      </c>
      <c r="AW13" s="17">
        <f t="shared" si="7"/>
        <v>2500</v>
      </c>
      <c r="AX13" s="17">
        <f t="shared" si="8"/>
        <v>2000</v>
      </c>
      <c r="AY13" s="17">
        <f t="shared" si="8"/>
        <v>1500</v>
      </c>
      <c r="AZ13" s="17">
        <f t="shared" si="8"/>
        <v>1000</v>
      </c>
      <c r="BA13" s="17">
        <f t="shared" si="8"/>
        <v>800</v>
      </c>
      <c r="BB13" s="17">
        <f t="shared" si="8"/>
        <v>600</v>
      </c>
      <c r="BC13" s="17">
        <v>0</v>
      </c>
      <c r="BD13" s="17">
        <v>0</v>
      </c>
      <c r="BE13" s="25">
        <f t="shared" si="6"/>
        <v>2054.0372670807456</v>
      </c>
      <c r="BG13" s="2"/>
      <c r="BH13" s="6"/>
      <c r="BI13" s="6"/>
      <c r="BJ13" s="6"/>
      <c r="BK13" s="6"/>
      <c r="BL13" s="6"/>
      <c r="BM13" s="6"/>
      <c r="BN13" s="6"/>
      <c r="BO13" s="6"/>
    </row>
    <row r="14" spans="1:67" x14ac:dyDescent="0.25">
      <c r="A14" s="24" t="s">
        <v>13</v>
      </c>
      <c r="B14" s="20">
        <f t="shared" ref="B14:I14" si="11">SUM(B11:B13)</f>
        <v>1310</v>
      </c>
      <c r="C14" s="20">
        <f t="shared" si="11"/>
        <v>479</v>
      </c>
      <c r="D14" s="20">
        <f t="shared" si="11"/>
        <v>271</v>
      </c>
      <c r="E14" s="20">
        <f t="shared" si="11"/>
        <v>238</v>
      </c>
      <c r="F14" s="20">
        <f t="shared" si="11"/>
        <v>142</v>
      </c>
      <c r="G14" s="20">
        <f t="shared" si="11"/>
        <v>220</v>
      </c>
      <c r="H14" s="20">
        <f t="shared" si="11"/>
        <v>0</v>
      </c>
      <c r="I14" s="20">
        <f t="shared" si="11"/>
        <v>0</v>
      </c>
      <c r="J14" s="29">
        <f t="shared" si="10"/>
        <v>2660</v>
      </c>
      <c r="R14">
        <v>892</v>
      </c>
      <c r="T14" s="2" t="s">
        <v>14</v>
      </c>
      <c r="U14">
        <v>2500</v>
      </c>
      <c r="V14">
        <v>2000</v>
      </c>
      <c r="W14">
        <v>1500</v>
      </c>
      <c r="X14">
        <v>1000</v>
      </c>
      <c r="Y14">
        <v>800</v>
      </c>
      <c r="Z14">
        <v>600</v>
      </c>
      <c r="AA14">
        <f>SUM(AA11:AA13)</f>
        <v>0</v>
      </c>
      <c r="AC14" s="24" t="s">
        <v>13</v>
      </c>
      <c r="AD14" s="40">
        <f>SUM(AD11:AD13)</f>
        <v>3275000</v>
      </c>
      <c r="AE14" s="40">
        <f>SUM(AE11:AE13)</f>
        <v>958000</v>
      </c>
      <c r="AF14" s="40">
        <f>SUM(AF11:AF13)</f>
        <v>406500</v>
      </c>
      <c r="AG14" s="40">
        <f t="shared" ref="AG14:AL14" si="12">SUM(AG11:AG13)</f>
        <v>238000</v>
      </c>
      <c r="AH14" s="40">
        <f t="shared" si="12"/>
        <v>113600</v>
      </c>
      <c r="AI14" s="40">
        <f t="shared" si="12"/>
        <v>132000</v>
      </c>
      <c r="AJ14" s="40">
        <f t="shared" si="12"/>
        <v>0</v>
      </c>
      <c r="AK14" s="40">
        <f t="shared" ref="AK14" si="13">SUM(AK11:AK13)</f>
        <v>0</v>
      </c>
      <c r="AL14" s="41">
        <f t="shared" si="12"/>
        <v>5123100</v>
      </c>
      <c r="AV14" s="24" t="s">
        <v>37</v>
      </c>
      <c r="AW14" s="17">
        <f t="shared" si="7"/>
        <v>2500</v>
      </c>
      <c r="AX14" s="17">
        <f t="shared" si="8"/>
        <v>2000</v>
      </c>
      <c r="AY14" s="17">
        <f t="shared" si="8"/>
        <v>1500</v>
      </c>
      <c r="AZ14" s="17">
        <f t="shared" si="8"/>
        <v>1000</v>
      </c>
      <c r="BA14" s="17">
        <f t="shared" si="8"/>
        <v>800</v>
      </c>
      <c r="BB14" s="17">
        <f t="shared" si="8"/>
        <v>600</v>
      </c>
      <c r="BC14" s="17">
        <v>0</v>
      </c>
      <c r="BD14" s="17">
        <v>0</v>
      </c>
      <c r="BE14" s="25">
        <f t="shared" si="6"/>
        <v>1925.9774436090227</v>
      </c>
      <c r="BG14" s="2"/>
      <c r="BH14" s="6"/>
      <c r="BI14" s="6"/>
      <c r="BJ14" s="6"/>
      <c r="BK14" s="6"/>
      <c r="BL14" s="6"/>
      <c r="BM14" s="6"/>
      <c r="BN14" s="6"/>
      <c r="BO14" s="6"/>
    </row>
    <row r="15" spans="1:67" x14ac:dyDescent="0.25">
      <c r="A15" s="24"/>
      <c r="B15" s="20"/>
      <c r="C15" s="20"/>
      <c r="D15" s="20"/>
      <c r="E15" s="20"/>
      <c r="F15" s="20"/>
      <c r="G15" s="20"/>
      <c r="H15" s="20"/>
      <c r="I15" s="20"/>
      <c r="J15" s="29"/>
      <c r="T15" s="2"/>
      <c r="AC15" s="50" t="s">
        <v>27</v>
      </c>
      <c r="AD15" s="51">
        <f t="shared" ref="AD15:AK15" si="14">B14*U14</f>
        <v>3275000</v>
      </c>
      <c r="AE15" s="51">
        <f t="shared" si="14"/>
        <v>958000</v>
      </c>
      <c r="AF15" s="51">
        <f t="shared" si="14"/>
        <v>406500</v>
      </c>
      <c r="AG15" s="51">
        <f t="shared" si="14"/>
        <v>238000</v>
      </c>
      <c r="AH15" s="51">
        <f t="shared" si="14"/>
        <v>113600</v>
      </c>
      <c r="AI15" s="51">
        <f t="shared" si="14"/>
        <v>132000</v>
      </c>
      <c r="AJ15" s="51">
        <f t="shared" si="14"/>
        <v>0</v>
      </c>
      <c r="AK15" s="51">
        <f t="shared" si="14"/>
        <v>0</v>
      </c>
      <c r="AL15" s="52">
        <f>SUM(AD15:AJ15)</f>
        <v>5123100</v>
      </c>
      <c r="AV15" s="24"/>
      <c r="AW15" s="17"/>
      <c r="AX15" s="17"/>
      <c r="AY15" s="17"/>
      <c r="AZ15" s="17"/>
      <c r="BA15" s="17"/>
      <c r="BB15" s="17"/>
      <c r="BC15" s="17"/>
      <c r="BD15" s="17"/>
      <c r="BE15" s="25"/>
      <c r="BG15" s="2"/>
      <c r="BH15" s="6"/>
      <c r="BI15" s="6"/>
      <c r="BJ15" s="6"/>
      <c r="BK15" s="6"/>
      <c r="BL15" s="6"/>
      <c r="BM15" s="6"/>
      <c r="BN15" s="6"/>
      <c r="BO15" s="6"/>
    </row>
    <row r="16" spans="1:67" x14ac:dyDescent="0.25">
      <c r="A16" s="23" t="s">
        <v>15</v>
      </c>
      <c r="B16" s="20"/>
      <c r="C16" s="20"/>
      <c r="D16" s="20"/>
      <c r="E16" s="20"/>
      <c r="F16" s="20"/>
      <c r="G16" s="20"/>
      <c r="H16" s="20"/>
      <c r="I16" s="20"/>
      <c r="J16" s="29"/>
      <c r="T16" t="s">
        <v>15</v>
      </c>
      <c r="AC16" s="23" t="s">
        <v>15</v>
      </c>
      <c r="AD16" s="19"/>
      <c r="AE16" s="19"/>
      <c r="AF16" s="19"/>
      <c r="AG16" s="19"/>
      <c r="AH16" s="19"/>
      <c r="AI16" s="19"/>
      <c r="AJ16" s="19"/>
      <c r="AK16" s="19"/>
      <c r="AL16" s="27"/>
      <c r="AV16" s="23" t="s">
        <v>15</v>
      </c>
      <c r="AW16" s="17"/>
      <c r="AX16" s="19"/>
      <c r="AY16" s="19"/>
      <c r="AZ16" s="19"/>
      <c r="BA16" s="19"/>
      <c r="BB16" s="19"/>
      <c r="BC16" s="19"/>
      <c r="BD16" s="19"/>
      <c r="BE16" s="27"/>
      <c r="BH16" s="6"/>
      <c r="BI16" s="3"/>
      <c r="BJ16" s="3"/>
      <c r="BK16" s="3"/>
      <c r="BL16" s="3"/>
      <c r="BM16" s="3"/>
      <c r="BN16" s="3"/>
      <c r="BO16" s="3"/>
    </row>
    <row r="17" spans="1:67" x14ac:dyDescent="0.25">
      <c r="A17" s="24" t="s">
        <v>0</v>
      </c>
      <c r="B17" s="20">
        <v>852</v>
      </c>
      <c r="C17" s="20">
        <v>301</v>
      </c>
      <c r="D17" s="20">
        <v>179</v>
      </c>
      <c r="E17" s="20">
        <v>94</v>
      </c>
      <c r="F17" s="20">
        <v>60</v>
      </c>
      <c r="G17" s="20">
        <v>79</v>
      </c>
      <c r="H17" s="20">
        <v>266</v>
      </c>
      <c r="I17" s="20">
        <v>0</v>
      </c>
      <c r="J17" s="29">
        <f>SUM(B17:I17)</f>
        <v>1831</v>
      </c>
      <c r="T17" s="2" t="s">
        <v>0</v>
      </c>
      <c r="U17">
        <f>800+2500</f>
        <v>3300</v>
      </c>
      <c r="V17">
        <f>800+2000</f>
        <v>2800</v>
      </c>
      <c r="W17">
        <f>800+1500</f>
        <v>2300</v>
      </c>
      <c r="X17">
        <f>800+1000</f>
        <v>1800</v>
      </c>
      <c r="Y17">
        <f>800+800</f>
        <v>1600</v>
      </c>
      <c r="Z17">
        <f>800+600</f>
        <v>1400</v>
      </c>
      <c r="AA17">
        <v>800</v>
      </c>
      <c r="AC17" s="24" t="s">
        <v>0</v>
      </c>
      <c r="AD17" s="19">
        <f t="shared" ref="AD17:AK19" si="15">B17*U17</f>
        <v>2811600</v>
      </c>
      <c r="AE17" s="19">
        <f t="shared" si="15"/>
        <v>842800</v>
      </c>
      <c r="AF17" s="19">
        <f t="shared" si="15"/>
        <v>411700</v>
      </c>
      <c r="AG17" s="19">
        <f t="shared" si="15"/>
        <v>169200</v>
      </c>
      <c r="AH17" s="19">
        <f t="shared" si="15"/>
        <v>96000</v>
      </c>
      <c r="AI17" s="19">
        <f t="shared" si="15"/>
        <v>110600</v>
      </c>
      <c r="AJ17" s="19">
        <f t="shared" si="15"/>
        <v>212800</v>
      </c>
      <c r="AK17" s="19">
        <f t="shared" si="15"/>
        <v>0</v>
      </c>
      <c r="AL17" s="27">
        <f>SUM(AD17:AJ17)</f>
        <v>4654700</v>
      </c>
      <c r="AV17" s="24" t="s">
        <v>0</v>
      </c>
      <c r="AW17" s="17">
        <f>IFERROR(AD17/B17,"-")</f>
        <v>3300</v>
      </c>
      <c r="AX17" s="17">
        <f t="shared" ref="AX17:AX20" si="16">IFERROR(AE17/C17,"-")</f>
        <v>2800</v>
      </c>
      <c r="AY17" s="17">
        <f t="shared" ref="AY17:AY20" si="17">IFERROR(AF17/D17,"-")</f>
        <v>2300</v>
      </c>
      <c r="AZ17" s="17">
        <f t="shared" ref="AZ17:AZ20" si="18">IFERROR(AG17/E17,"-")</f>
        <v>1800</v>
      </c>
      <c r="BA17" s="17">
        <f t="shared" ref="BA17:BA20" si="19">IFERROR(AH17/F17,"-")</f>
        <v>1600</v>
      </c>
      <c r="BB17" s="17">
        <f t="shared" ref="BB17:BB20" si="20">IFERROR(AI17/G17,"-")</f>
        <v>1400</v>
      </c>
      <c r="BC17" s="17">
        <f t="shared" ref="BC17:BC20" si="21">IFERROR(AJ17/H17,"-")</f>
        <v>800</v>
      </c>
      <c r="BD17" s="17">
        <v>0</v>
      </c>
      <c r="BE17" s="25">
        <f t="shared" ref="BE17:BE20" si="22">IFERROR(AL17/J17,"-")</f>
        <v>2542.1627525942108</v>
      </c>
      <c r="BG17" s="2"/>
      <c r="BH17" s="6"/>
      <c r="BI17" s="6"/>
      <c r="BJ17" s="6"/>
      <c r="BK17" s="6"/>
      <c r="BL17" s="6"/>
      <c r="BM17" s="6"/>
      <c r="BN17" s="6"/>
      <c r="BO17" s="6"/>
    </row>
    <row r="18" spans="1:67" x14ac:dyDescent="0.25">
      <c r="A18" s="24" t="s">
        <v>1</v>
      </c>
      <c r="B18" s="20">
        <v>586</v>
      </c>
      <c r="C18" s="20">
        <v>306</v>
      </c>
      <c r="D18" s="20">
        <v>223</v>
      </c>
      <c r="E18" s="20">
        <v>193</v>
      </c>
      <c r="F18" s="20">
        <v>157</v>
      </c>
      <c r="G18" s="20">
        <v>257</v>
      </c>
      <c r="H18" s="20">
        <v>2129</v>
      </c>
      <c r="I18" s="20">
        <v>0</v>
      </c>
      <c r="J18" s="29">
        <f>SUM(B18:I18)</f>
        <v>3851</v>
      </c>
      <c r="T18" s="2" t="s">
        <v>1</v>
      </c>
      <c r="U18">
        <f t="shared" ref="U18:U19" si="23">800+2500</f>
        <v>3300</v>
      </c>
      <c r="V18">
        <f t="shared" ref="V18:V19" si="24">800+2000</f>
        <v>2800</v>
      </c>
      <c r="W18">
        <f t="shared" ref="W18:W19" si="25">800+1500</f>
        <v>2300</v>
      </c>
      <c r="X18">
        <f t="shared" ref="X18:X19" si="26">800+1000</f>
        <v>1800</v>
      </c>
      <c r="Y18">
        <f t="shared" ref="Y18:Y19" si="27">800+800</f>
        <v>1600</v>
      </c>
      <c r="Z18">
        <f t="shared" ref="Z18:Z19" si="28">800+600</f>
        <v>1400</v>
      </c>
      <c r="AA18">
        <v>800</v>
      </c>
      <c r="AC18" s="24" t="s">
        <v>1</v>
      </c>
      <c r="AD18" s="19">
        <f t="shared" si="15"/>
        <v>1933800</v>
      </c>
      <c r="AE18" s="19">
        <f t="shared" si="15"/>
        <v>856800</v>
      </c>
      <c r="AF18" s="19">
        <f t="shared" si="15"/>
        <v>512900</v>
      </c>
      <c r="AG18" s="19">
        <f t="shared" si="15"/>
        <v>347400</v>
      </c>
      <c r="AH18" s="19">
        <f t="shared" si="15"/>
        <v>251200</v>
      </c>
      <c r="AI18" s="19">
        <f t="shared" si="15"/>
        <v>359800</v>
      </c>
      <c r="AJ18" s="19">
        <f t="shared" si="15"/>
        <v>1703200</v>
      </c>
      <c r="AK18" s="19">
        <f t="shared" si="15"/>
        <v>0</v>
      </c>
      <c r="AL18" s="27">
        <f>SUM(AD18:AJ18)</f>
        <v>5965100</v>
      </c>
      <c r="AV18" s="24" t="s">
        <v>1</v>
      </c>
      <c r="AW18" s="17">
        <f t="shared" ref="AW18:AW20" si="29">IFERROR(AD18/B18,"-")</f>
        <v>3300</v>
      </c>
      <c r="AX18" s="17">
        <f t="shared" si="16"/>
        <v>2800</v>
      </c>
      <c r="AY18" s="17">
        <f t="shared" si="17"/>
        <v>2300</v>
      </c>
      <c r="AZ18" s="17">
        <f t="shared" si="18"/>
        <v>1800</v>
      </c>
      <c r="BA18" s="17">
        <f t="shared" si="19"/>
        <v>1600</v>
      </c>
      <c r="BB18" s="17">
        <f t="shared" si="20"/>
        <v>1400</v>
      </c>
      <c r="BC18" s="17">
        <f t="shared" si="21"/>
        <v>800</v>
      </c>
      <c r="BD18" s="17">
        <v>0</v>
      </c>
      <c r="BE18" s="25">
        <f t="shared" si="22"/>
        <v>1548.9742923915867</v>
      </c>
      <c r="BG18" s="2"/>
      <c r="BH18" s="6"/>
      <c r="BI18" s="6"/>
      <c r="BJ18" s="6"/>
      <c r="BK18" s="6"/>
      <c r="BL18" s="6"/>
      <c r="BM18" s="6"/>
      <c r="BN18" s="6"/>
      <c r="BO18" s="6"/>
    </row>
    <row r="19" spans="1:67" x14ac:dyDescent="0.25">
      <c r="A19" s="24" t="s">
        <v>12</v>
      </c>
      <c r="B19" s="20">
        <f t="shared" ref="B19:C19" si="30">L19-B17-B18</f>
        <v>137</v>
      </c>
      <c r="C19" s="20">
        <f t="shared" si="30"/>
        <v>57</v>
      </c>
      <c r="D19" s="20">
        <f>N19-D17-D18</f>
        <v>32</v>
      </c>
      <c r="E19" s="20">
        <f>O19-E17-E18</f>
        <v>29</v>
      </c>
      <c r="F19" s="20">
        <f>P19-F17-F18</f>
        <v>13</v>
      </c>
      <c r="G19" s="20">
        <f>Q19-G17-G18</f>
        <v>28</v>
      </c>
      <c r="H19" s="20">
        <f>R19-H17-H18</f>
        <v>143</v>
      </c>
      <c r="I19" s="20">
        <v>0</v>
      </c>
      <c r="J19" s="29">
        <f t="shared" ref="J19:J20" si="31">SUM(B19:H19)</f>
        <v>439</v>
      </c>
      <c r="L19">
        <v>1575</v>
      </c>
      <c r="M19">
        <v>664</v>
      </c>
      <c r="N19">
        <v>434</v>
      </c>
      <c r="O19">
        <v>316</v>
      </c>
      <c r="P19">
        <v>230</v>
      </c>
      <c r="Q19">
        <v>364</v>
      </c>
      <c r="R19">
        <v>2538</v>
      </c>
      <c r="T19" s="2" t="s">
        <v>12</v>
      </c>
      <c r="U19">
        <f t="shared" si="23"/>
        <v>3300</v>
      </c>
      <c r="V19">
        <f t="shared" si="24"/>
        <v>2800</v>
      </c>
      <c r="W19">
        <f t="shared" si="25"/>
        <v>2300</v>
      </c>
      <c r="X19">
        <f t="shared" si="26"/>
        <v>1800</v>
      </c>
      <c r="Y19">
        <f t="shared" si="27"/>
        <v>1600</v>
      </c>
      <c r="Z19">
        <f t="shared" si="28"/>
        <v>1400</v>
      </c>
      <c r="AA19">
        <v>800</v>
      </c>
      <c r="AC19" s="24" t="s">
        <v>12</v>
      </c>
      <c r="AD19" s="19">
        <f t="shared" si="15"/>
        <v>452100</v>
      </c>
      <c r="AE19" s="19">
        <f t="shared" si="15"/>
        <v>159600</v>
      </c>
      <c r="AF19" s="19">
        <f t="shared" si="15"/>
        <v>73600</v>
      </c>
      <c r="AG19" s="19">
        <f t="shared" si="15"/>
        <v>52200</v>
      </c>
      <c r="AH19" s="19">
        <f t="shared" si="15"/>
        <v>20800</v>
      </c>
      <c r="AI19" s="19">
        <f t="shared" si="15"/>
        <v>39200</v>
      </c>
      <c r="AJ19" s="19">
        <f t="shared" si="15"/>
        <v>114400</v>
      </c>
      <c r="AK19" s="19">
        <f t="shared" si="15"/>
        <v>0</v>
      </c>
      <c r="AL19" s="27">
        <f>SUM(AD19:AJ19)</f>
        <v>911900</v>
      </c>
      <c r="AM19" s="3">
        <f>SUM(AL17:AL19)</f>
        <v>11531700</v>
      </c>
      <c r="AV19" s="24" t="s">
        <v>12</v>
      </c>
      <c r="AW19" s="17">
        <f t="shared" si="29"/>
        <v>3300</v>
      </c>
      <c r="AX19" s="17">
        <f t="shared" si="16"/>
        <v>2800</v>
      </c>
      <c r="AY19" s="17">
        <f t="shared" si="17"/>
        <v>2300</v>
      </c>
      <c r="AZ19" s="17">
        <f t="shared" si="18"/>
        <v>1800</v>
      </c>
      <c r="BA19" s="17">
        <f t="shared" si="19"/>
        <v>1600</v>
      </c>
      <c r="BB19" s="17">
        <f t="shared" si="20"/>
        <v>1400</v>
      </c>
      <c r="BC19" s="17">
        <f t="shared" si="21"/>
        <v>800</v>
      </c>
      <c r="BD19" s="17">
        <v>0</v>
      </c>
      <c r="BE19" s="25">
        <f t="shared" si="22"/>
        <v>2077.2209567198179</v>
      </c>
      <c r="BG19" s="2"/>
      <c r="BH19" s="6"/>
      <c r="BI19" s="6"/>
      <c r="BJ19" s="6"/>
      <c r="BK19" s="6"/>
      <c r="BL19" s="6"/>
      <c r="BM19" s="6"/>
      <c r="BN19" s="6"/>
      <c r="BO19" s="6"/>
    </row>
    <row r="20" spans="1:67" x14ac:dyDescent="0.25">
      <c r="A20" s="24" t="s">
        <v>13</v>
      </c>
      <c r="B20" s="20">
        <f t="shared" ref="B20:I20" si="32">SUM(B17:B19)</f>
        <v>1575</v>
      </c>
      <c r="C20" s="20">
        <f t="shared" si="32"/>
        <v>664</v>
      </c>
      <c r="D20" s="20">
        <f t="shared" si="32"/>
        <v>434</v>
      </c>
      <c r="E20" s="20">
        <f t="shared" si="32"/>
        <v>316</v>
      </c>
      <c r="F20" s="20">
        <f t="shared" si="32"/>
        <v>230</v>
      </c>
      <c r="G20" s="20">
        <f t="shared" si="32"/>
        <v>364</v>
      </c>
      <c r="H20" s="20">
        <f t="shared" si="32"/>
        <v>2538</v>
      </c>
      <c r="I20" s="20">
        <f t="shared" si="32"/>
        <v>0</v>
      </c>
      <c r="J20" s="29">
        <f t="shared" si="31"/>
        <v>6121</v>
      </c>
      <c r="R20">
        <v>2037</v>
      </c>
      <c r="T20" s="2" t="s">
        <v>16</v>
      </c>
      <c r="U20">
        <v>2500</v>
      </c>
      <c r="V20">
        <v>2000</v>
      </c>
      <c r="W20">
        <v>1500</v>
      </c>
      <c r="X20">
        <v>1000</v>
      </c>
      <c r="Y20">
        <v>800</v>
      </c>
      <c r="Z20">
        <v>600</v>
      </c>
      <c r="AA20">
        <v>0</v>
      </c>
      <c r="AC20" s="24" t="s">
        <v>13</v>
      </c>
      <c r="AD20" s="40">
        <f>SUM(AD17:AD19)</f>
        <v>5197500</v>
      </c>
      <c r="AE20" s="40">
        <f t="shared" ref="AE20:AL20" si="33">SUM(AE17:AE19)</f>
        <v>1859200</v>
      </c>
      <c r="AF20" s="40">
        <f t="shared" si="33"/>
        <v>998200</v>
      </c>
      <c r="AG20" s="40">
        <f t="shared" si="33"/>
        <v>568800</v>
      </c>
      <c r="AH20" s="40">
        <f t="shared" si="33"/>
        <v>368000</v>
      </c>
      <c r="AI20" s="40">
        <f t="shared" si="33"/>
        <v>509600</v>
      </c>
      <c r="AJ20" s="40">
        <f t="shared" si="33"/>
        <v>2030400</v>
      </c>
      <c r="AK20" s="40">
        <f t="shared" ref="AK20" si="34">SUM(AK17:AK19)</f>
        <v>0</v>
      </c>
      <c r="AL20" s="41">
        <f t="shared" si="33"/>
        <v>11531700</v>
      </c>
      <c r="AV20" s="24" t="s">
        <v>37</v>
      </c>
      <c r="AW20" s="17">
        <f t="shared" si="29"/>
        <v>3300</v>
      </c>
      <c r="AX20" s="17">
        <f t="shared" si="16"/>
        <v>2800</v>
      </c>
      <c r="AY20" s="17">
        <f t="shared" si="17"/>
        <v>2300</v>
      </c>
      <c r="AZ20" s="17">
        <f t="shared" si="18"/>
        <v>1800</v>
      </c>
      <c r="BA20" s="17">
        <f t="shared" si="19"/>
        <v>1600</v>
      </c>
      <c r="BB20" s="17">
        <f t="shared" si="20"/>
        <v>1400</v>
      </c>
      <c r="BC20" s="17">
        <f t="shared" si="21"/>
        <v>800</v>
      </c>
      <c r="BD20" s="17">
        <v>0</v>
      </c>
      <c r="BE20" s="25">
        <f t="shared" si="22"/>
        <v>1883.9568697925176</v>
      </c>
      <c r="BG20" s="2"/>
      <c r="BH20" s="6"/>
      <c r="BI20" s="6"/>
      <c r="BJ20" s="6"/>
      <c r="BK20" s="6"/>
      <c r="BL20" s="6"/>
      <c r="BM20" s="6"/>
      <c r="BN20" s="6"/>
      <c r="BO20" s="6"/>
    </row>
    <row r="21" spans="1:67" x14ac:dyDescent="0.25">
      <c r="A21" s="24"/>
      <c r="B21" s="20"/>
      <c r="C21" s="20"/>
      <c r="D21" s="20"/>
      <c r="E21" s="20"/>
      <c r="F21" s="20"/>
      <c r="G21" s="20"/>
      <c r="H21" s="20"/>
      <c r="I21" s="20"/>
      <c r="J21" s="29"/>
      <c r="T21" s="2"/>
      <c r="AC21" s="50" t="s">
        <v>27</v>
      </c>
      <c r="AD21" s="51">
        <f t="shared" ref="AD21:AK21" si="35">B20*U20</f>
        <v>3937500</v>
      </c>
      <c r="AE21" s="51">
        <f t="shared" si="35"/>
        <v>1328000</v>
      </c>
      <c r="AF21" s="51">
        <f t="shared" si="35"/>
        <v>651000</v>
      </c>
      <c r="AG21" s="51">
        <f t="shared" si="35"/>
        <v>316000</v>
      </c>
      <c r="AH21" s="51">
        <f t="shared" si="35"/>
        <v>184000</v>
      </c>
      <c r="AI21" s="51">
        <f t="shared" si="35"/>
        <v>218400</v>
      </c>
      <c r="AJ21" s="51">
        <f t="shared" si="35"/>
        <v>0</v>
      </c>
      <c r="AK21" s="51">
        <f t="shared" si="35"/>
        <v>0</v>
      </c>
      <c r="AL21" s="52">
        <f>SUM(AD21:AJ21)</f>
        <v>6634900</v>
      </c>
      <c r="AV21" s="24"/>
      <c r="AW21" s="17"/>
      <c r="AX21" s="17"/>
      <c r="AY21" s="17"/>
      <c r="AZ21" s="17"/>
      <c r="BA21" s="17"/>
      <c r="BB21" s="17"/>
      <c r="BC21" s="17"/>
      <c r="BD21" s="17"/>
      <c r="BE21" s="25"/>
      <c r="BG21" s="2"/>
      <c r="BH21" s="6"/>
      <c r="BI21" s="6"/>
      <c r="BJ21" s="6"/>
      <c r="BK21" s="6"/>
      <c r="BL21" s="6"/>
      <c r="BM21" s="6"/>
      <c r="BN21" s="6"/>
      <c r="BO21" s="6"/>
    </row>
    <row r="22" spans="1:67" x14ac:dyDescent="0.25">
      <c r="A22" s="23" t="s">
        <v>17</v>
      </c>
      <c r="B22" s="20"/>
      <c r="C22" s="20"/>
      <c r="D22" s="20"/>
      <c r="E22" s="20"/>
      <c r="F22" s="20"/>
      <c r="G22" s="20"/>
      <c r="H22" s="20"/>
      <c r="I22" s="20"/>
      <c r="J22" s="29"/>
      <c r="T22" t="s">
        <v>17</v>
      </c>
      <c r="AC22" s="23" t="s">
        <v>17</v>
      </c>
      <c r="AD22" s="19"/>
      <c r="AE22" s="19"/>
      <c r="AF22" s="19"/>
      <c r="AG22" s="19"/>
      <c r="AH22" s="19"/>
      <c r="AI22" s="19"/>
      <c r="AJ22" s="19"/>
      <c r="AK22" s="19"/>
      <c r="AL22" s="27"/>
      <c r="AV22" s="23" t="s">
        <v>17</v>
      </c>
      <c r="AW22" s="17"/>
      <c r="AX22" s="19"/>
      <c r="AY22" s="19"/>
      <c r="AZ22" s="19"/>
      <c r="BA22" s="19"/>
      <c r="BB22" s="19"/>
      <c r="BC22" s="19"/>
      <c r="BD22" s="19"/>
      <c r="BE22" s="27"/>
      <c r="BH22" s="6"/>
      <c r="BI22" s="3"/>
      <c r="BJ22" s="3"/>
      <c r="BK22" s="3"/>
      <c r="BL22" s="3"/>
      <c r="BM22" s="3"/>
      <c r="BN22" s="3"/>
      <c r="BO22" s="3"/>
    </row>
    <row r="23" spans="1:67" x14ac:dyDescent="0.25">
      <c r="A23" s="24" t="s">
        <v>0</v>
      </c>
      <c r="B23" s="20">
        <v>271</v>
      </c>
      <c r="C23" s="20">
        <v>88</v>
      </c>
      <c r="D23" s="20">
        <v>53</v>
      </c>
      <c r="E23" s="20">
        <v>40</v>
      </c>
      <c r="F23" s="20">
        <v>22</v>
      </c>
      <c r="G23" s="20">
        <v>33</v>
      </c>
      <c r="H23" s="20">
        <v>144</v>
      </c>
      <c r="I23" s="20">
        <v>0</v>
      </c>
      <c r="J23" s="29">
        <f>SUM(B23:I23)</f>
        <v>651</v>
      </c>
      <c r="T23" s="2" t="s">
        <v>0</v>
      </c>
      <c r="U23">
        <f>1000+2500</f>
        <v>3500</v>
      </c>
      <c r="V23">
        <f>1000+2000</f>
        <v>3000</v>
      </c>
      <c r="W23">
        <f>1000+1500</f>
        <v>2500</v>
      </c>
      <c r="X23">
        <f>1000+1000</f>
        <v>2000</v>
      </c>
      <c r="Y23">
        <f>1000+800</f>
        <v>1800</v>
      </c>
      <c r="Z23">
        <f>1000+600</f>
        <v>1600</v>
      </c>
      <c r="AA23">
        <v>1000</v>
      </c>
      <c r="AC23" s="24" t="s">
        <v>0</v>
      </c>
      <c r="AD23" s="19">
        <f t="shared" ref="AD23:AK25" si="36">B23*U23</f>
        <v>948500</v>
      </c>
      <c r="AE23" s="19">
        <f t="shared" si="36"/>
        <v>264000</v>
      </c>
      <c r="AF23" s="19">
        <f t="shared" si="36"/>
        <v>132500</v>
      </c>
      <c r="AG23" s="19">
        <f t="shared" si="36"/>
        <v>80000</v>
      </c>
      <c r="AH23" s="19">
        <f t="shared" si="36"/>
        <v>39600</v>
      </c>
      <c r="AI23" s="19">
        <f t="shared" si="36"/>
        <v>52800</v>
      </c>
      <c r="AJ23" s="19">
        <f t="shared" si="36"/>
        <v>144000</v>
      </c>
      <c r="AK23" s="19">
        <f t="shared" si="36"/>
        <v>0</v>
      </c>
      <c r="AL23" s="27">
        <f>SUM(AD23:AJ23)</f>
        <v>1661400</v>
      </c>
      <c r="AV23" s="24" t="s">
        <v>0</v>
      </c>
      <c r="AW23" s="17">
        <f>IFERROR(AD23/B23,"-")</f>
        <v>3500</v>
      </c>
      <c r="AX23" s="17">
        <f t="shared" ref="AX23:AX26" si="37">IFERROR(AE23/C23,"-")</f>
        <v>3000</v>
      </c>
      <c r="AY23" s="17">
        <f t="shared" ref="AY23:AY26" si="38">IFERROR(AF23/D23,"-")</f>
        <v>2500</v>
      </c>
      <c r="AZ23" s="17">
        <f t="shared" ref="AZ23:AZ26" si="39">IFERROR(AG23/E23,"-")</f>
        <v>2000</v>
      </c>
      <c r="BA23" s="17">
        <f t="shared" ref="BA23:BA26" si="40">IFERROR(AH23/F23,"-")</f>
        <v>1800</v>
      </c>
      <c r="BB23" s="17">
        <f t="shared" ref="BB23:BB26" si="41">IFERROR(AI23/G23,"-")</f>
        <v>1600</v>
      </c>
      <c r="BC23" s="17">
        <f t="shared" ref="BC23:BC26" si="42">IFERROR(AJ23/H23,"-")</f>
        <v>1000</v>
      </c>
      <c r="BD23" s="17">
        <v>0</v>
      </c>
      <c r="BE23" s="25">
        <f t="shared" ref="BE23:BE26" si="43">IFERROR(AL23/J23,"-")</f>
        <v>2552.073732718894</v>
      </c>
      <c r="BG23" s="2"/>
      <c r="BH23" s="6"/>
      <c r="BI23" s="6"/>
      <c r="BJ23" s="6"/>
      <c r="BK23" s="6"/>
      <c r="BL23" s="6"/>
      <c r="BM23" s="6"/>
      <c r="BN23" s="6"/>
      <c r="BO23" s="6"/>
    </row>
    <row r="24" spans="1:67" x14ac:dyDescent="0.25">
      <c r="A24" s="24" t="s">
        <v>1</v>
      </c>
      <c r="B24" s="20">
        <v>442</v>
      </c>
      <c r="C24" s="20">
        <v>223</v>
      </c>
      <c r="D24" s="20">
        <v>145</v>
      </c>
      <c r="E24" s="20">
        <v>134</v>
      </c>
      <c r="F24" s="20">
        <v>123</v>
      </c>
      <c r="G24" s="20">
        <v>227</v>
      </c>
      <c r="H24" s="20">
        <v>1833</v>
      </c>
      <c r="I24" s="20">
        <v>0</v>
      </c>
      <c r="J24" s="29">
        <f>SUM(B24:I24)</f>
        <v>3127</v>
      </c>
      <c r="T24" s="2" t="s">
        <v>1</v>
      </c>
      <c r="U24">
        <f t="shared" ref="U24:U25" si="44">1000+2500</f>
        <v>3500</v>
      </c>
      <c r="V24">
        <f t="shared" ref="V24:V25" si="45">1000+2000</f>
        <v>3000</v>
      </c>
      <c r="W24">
        <f t="shared" ref="W24:W25" si="46">1000+1500</f>
        <v>2500</v>
      </c>
      <c r="X24">
        <f t="shared" ref="X24:X25" si="47">1000+1000</f>
        <v>2000</v>
      </c>
      <c r="Y24">
        <f t="shared" ref="Y24:Y25" si="48">1000+800</f>
        <v>1800</v>
      </c>
      <c r="Z24">
        <f t="shared" ref="Z24:Z25" si="49">1000+600</f>
        <v>1600</v>
      </c>
      <c r="AA24">
        <v>1000</v>
      </c>
      <c r="AC24" s="24" t="s">
        <v>1</v>
      </c>
      <c r="AD24" s="19">
        <f t="shared" si="36"/>
        <v>1547000</v>
      </c>
      <c r="AE24" s="19">
        <f t="shared" si="36"/>
        <v>669000</v>
      </c>
      <c r="AF24" s="19">
        <f t="shared" si="36"/>
        <v>362500</v>
      </c>
      <c r="AG24" s="19">
        <f t="shared" si="36"/>
        <v>268000</v>
      </c>
      <c r="AH24" s="19">
        <f t="shared" si="36"/>
        <v>221400</v>
      </c>
      <c r="AI24" s="19">
        <f t="shared" si="36"/>
        <v>363200</v>
      </c>
      <c r="AJ24" s="19">
        <f t="shared" si="36"/>
        <v>1833000</v>
      </c>
      <c r="AK24" s="19">
        <f t="shared" si="36"/>
        <v>0</v>
      </c>
      <c r="AL24" s="27">
        <f>SUM(AD24:AJ24)</f>
        <v>5264100</v>
      </c>
      <c r="AV24" s="24" t="s">
        <v>1</v>
      </c>
      <c r="AW24" s="17">
        <f t="shared" ref="AW24:AW26" si="50">IFERROR(AD24/B24,"-")</f>
        <v>3500</v>
      </c>
      <c r="AX24" s="17">
        <f t="shared" si="37"/>
        <v>3000</v>
      </c>
      <c r="AY24" s="17">
        <f t="shared" si="38"/>
        <v>2500</v>
      </c>
      <c r="AZ24" s="17">
        <f t="shared" si="39"/>
        <v>2000</v>
      </c>
      <c r="BA24" s="17">
        <f t="shared" si="40"/>
        <v>1800</v>
      </c>
      <c r="BB24" s="17">
        <f t="shared" si="41"/>
        <v>1600</v>
      </c>
      <c r="BC24" s="17">
        <f t="shared" si="42"/>
        <v>1000</v>
      </c>
      <c r="BD24" s="17">
        <v>0</v>
      </c>
      <c r="BE24" s="25">
        <f t="shared" si="43"/>
        <v>1683.4346018548129</v>
      </c>
      <c r="BG24" s="2"/>
      <c r="BH24" s="6"/>
      <c r="BI24" s="6"/>
      <c r="BJ24" s="6"/>
      <c r="BK24" s="6"/>
      <c r="BL24" s="6"/>
      <c r="BM24" s="6"/>
      <c r="BN24" s="6"/>
      <c r="BO24" s="6"/>
    </row>
    <row r="25" spans="1:67" x14ac:dyDescent="0.25">
      <c r="A25" s="24" t="s">
        <v>12</v>
      </c>
      <c r="B25" s="20">
        <f t="shared" ref="B25:C25" si="51">L25-B23-B24</f>
        <v>82</v>
      </c>
      <c r="C25" s="20">
        <f t="shared" si="51"/>
        <v>45</v>
      </c>
      <c r="D25" s="20">
        <f>N25-D23-D24</f>
        <v>21</v>
      </c>
      <c r="E25" s="20">
        <f>O25-E23-E24</f>
        <v>13</v>
      </c>
      <c r="F25" s="20">
        <f>P25-F23-F24</f>
        <v>6</v>
      </c>
      <c r="G25" s="20">
        <f>Q25-G23-G24</f>
        <v>20</v>
      </c>
      <c r="H25" s="20">
        <f>R25-H23-H24</f>
        <v>132</v>
      </c>
      <c r="I25" s="20">
        <v>0</v>
      </c>
      <c r="J25" s="29">
        <f t="shared" ref="J25:J26" si="52">SUM(B25:H25)</f>
        <v>319</v>
      </c>
      <c r="L25">
        <v>795</v>
      </c>
      <c r="M25">
        <v>356</v>
      </c>
      <c r="N25">
        <v>219</v>
      </c>
      <c r="O25">
        <v>187</v>
      </c>
      <c r="P25">
        <v>151</v>
      </c>
      <c r="Q25">
        <v>280</v>
      </c>
      <c r="R25">
        <v>2109</v>
      </c>
      <c r="T25" s="2" t="s">
        <v>12</v>
      </c>
      <c r="U25">
        <f t="shared" si="44"/>
        <v>3500</v>
      </c>
      <c r="V25">
        <f t="shared" si="45"/>
        <v>3000</v>
      </c>
      <c r="W25">
        <f t="shared" si="46"/>
        <v>2500</v>
      </c>
      <c r="X25">
        <f t="shared" si="47"/>
        <v>2000</v>
      </c>
      <c r="Y25">
        <f t="shared" si="48"/>
        <v>1800</v>
      </c>
      <c r="Z25">
        <f t="shared" si="49"/>
        <v>1600</v>
      </c>
      <c r="AA25">
        <v>1000</v>
      </c>
      <c r="AC25" s="24" t="s">
        <v>12</v>
      </c>
      <c r="AD25" s="19">
        <f t="shared" si="36"/>
        <v>287000</v>
      </c>
      <c r="AE25" s="19">
        <f t="shared" si="36"/>
        <v>135000</v>
      </c>
      <c r="AF25" s="19">
        <f t="shared" si="36"/>
        <v>52500</v>
      </c>
      <c r="AG25" s="19">
        <f t="shared" si="36"/>
        <v>26000</v>
      </c>
      <c r="AH25" s="19">
        <f t="shared" si="36"/>
        <v>10800</v>
      </c>
      <c r="AI25" s="19">
        <f t="shared" si="36"/>
        <v>32000</v>
      </c>
      <c r="AJ25" s="19">
        <f t="shared" si="36"/>
        <v>132000</v>
      </c>
      <c r="AK25" s="19">
        <f t="shared" si="36"/>
        <v>0</v>
      </c>
      <c r="AL25" s="27">
        <f>SUM(AD25:AJ25)</f>
        <v>675300</v>
      </c>
      <c r="AM25" s="3">
        <f>SUM(AL23:AL25)</f>
        <v>7600800</v>
      </c>
      <c r="AV25" s="24" t="s">
        <v>12</v>
      </c>
      <c r="AW25" s="17">
        <f t="shared" si="50"/>
        <v>3500</v>
      </c>
      <c r="AX25" s="17">
        <f t="shared" si="37"/>
        <v>3000</v>
      </c>
      <c r="AY25" s="17">
        <f t="shared" si="38"/>
        <v>2500</v>
      </c>
      <c r="AZ25" s="17">
        <f t="shared" si="39"/>
        <v>2000</v>
      </c>
      <c r="BA25" s="17">
        <f t="shared" si="40"/>
        <v>1800</v>
      </c>
      <c r="BB25" s="17">
        <f t="shared" si="41"/>
        <v>1600</v>
      </c>
      <c r="BC25" s="17">
        <f t="shared" si="42"/>
        <v>1000</v>
      </c>
      <c r="BD25" s="17">
        <v>0</v>
      </c>
      <c r="BE25" s="25">
        <f t="shared" si="43"/>
        <v>2116.9278996865205</v>
      </c>
      <c r="BG25" s="2"/>
      <c r="BH25" s="6"/>
      <c r="BI25" s="6"/>
      <c r="BJ25" s="6"/>
      <c r="BK25" s="6"/>
      <c r="BL25" s="6"/>
      <c r="BM25" s="6"/>
      <c r="BN25" s="6"/>
      <c r="BO25" s="6"/>
    </row>
    <row r="26" spans="1:67" x14ac:dyDescent="0.25">
      <c r="A26" s="24" t="s">
        <v>13</v>
      </c>
      <c r="B26" s="20">
        <f t="shared" ref="B26:I26" si="53">SUM(B23:B25)</f>
        <v>795</v>
      </c>
      <c r="C26" s="20">
        <f t="shared" si="53"/>
        <v>356</v>
      </c>
      <c r="D26" s="20">
        <f t="shared" si="53"/>
        <v>219</v>
      </c>
      <c r="E26" s="20">
        <f t="shared" si="53"/>
        <v>187</v>
      </c>
      <c r="F26" s="20">
        <f t="shared" si="53"/>
        <v>151</v>
      </c>
      <c r="G26" s="20">
        <f t="shared" si="53"/>
        <v>280</v>
      </c>
      <c r="H26" s="20">
        <f t="shared" si="53"/>
        <v>2109</v>
      </c>
      <c r="I26" s="20">
        <f t="shared" si="53"/>
        <v>0</v>
      </c>
      <c r="J26" s="29">
        <f t="shared" si="52"/>
        <v>4097</v>
      </c>
      <c r="R26">
        <v>1654</v>
      </c>
      <c r="T26" s="2" t="s">
        <v>16</v>
      </c>
      <c r="U26">
        <v>2500</v>
      </c>
      <c r="V26">
        <v>2000</v>
      </c>
      <c r="W26">
        <v>1500</v>
      </c>
      <c r="X26">
        <v>1000</v>
      </c>
      <c r="Y26">
        <v>800</v>
      </c>
      <c r="Z26">
        <v>600</v>
      </c>
      <c r="AA26">
        <v>0</v>
      </c>
      <c r="AC26" s="24" t="s">
        <v>13</v>
      </c>
      <c r="AD26" s="40">
        <f>SUM(AD23:AD25)</f>
        <v>2782500</v>
      </c>
      <c r="AE26" s="40">
        <f t="shared" ref="AE26:AL26" si="54">SUM(AE23:AE25)</f>
        <v>1068000</v>
      </c>
      <c r="AF26" s="40">
        <f t="shared" si="54"/>
        <v>547500</v>
      </c>
      <c r="AG26" s="40">
        <f t="shared" si="54"/>
        <v>374000</v>
      </c>
      <c r="AH26" s="40">
        <f t="shared" si="54"/>
        <v>271800</v>
      </c>
      <c r="AI26" s="40">
        <f t="shared" si="54"/>
        <v>448000</v>
      </c>
      <c r="AJ26" s="40">
        <f t="shared" si="54"/>
        <v>2109000</v>
      </c>
      <c r="AK26" s="40">
        <f t="shared" ref="AK26" si="55">SUM(AK23:AK25)</f>
        <v>0</v>
      </c>
      <c r="AL26" s="41">
        <f t="shared" si="54"/>
        <v>7600800</v>
      </c>
      <c r="AV26" s="24" t="s">
        <v>37</v>
      </c>
      <c r="AW26" s="17">
        <f t="shared" si="50"/>
        <v>3500</v>
      </c>
      <c r="AX26" s="17">
        <f t="shared" si="37"/>
        <v>3000</v>
      </c>
      <c r="AY26" s="17">
        <f t="shared" si="38"/>
        <v>2500</v>
      </c>
      <c r="AZ26" s="17">
        <f t="shared" si="39"/>
        <v>2000</v>
      </c>
      <c r="BA26" s="17">
        <f t="shared" si="40"/>
        <v>1800</v>
      </c>
      <c r="BB26" s="17">
        <f t="shared" si="41"/>
        <v>1600</v>
      </c>
      <c r="BC26" s="17">
        <f t="shared" si="42"/>
        <v>1000</v>
      </c>
      <c r="BD26" s="17">
        <v>0</v>
      </c>
      <c r="BE26" s="25">
        <f t="shared" si="43"/>
        <v>1855.2111300951915</v>
      </c>
      <c r="BG26" s="2"/>
      <c r="BH26" s="6"/>
      <c r="BI26" s="6"/>
      <c r="BJ26" s="6"/>
      <c r="BK26" s="6"/>
      <c r="BL26" s="6"/>
      <c r="BM26" s="6"/>
      <c r="BN26" s="6"/>
      <c r="BO26" s="6"/>
    </row>
    <row r="27" spans="1:67" x14ac:dyDescent="0.25">
      <c r="A27" s="24"/>
      <c r="B27" s="20"/>
      <c r="C27" s="20"/>
      <c r="D27" s="20"/>
      <c r="E27" s="20"/>
      <c r="F27" s="20"/>
      <c r="G27" s="20"/>
      <c r="H27" s="20"/>
      <c r="I27" s="20"/>
      <c r="J27" s="29"/>
      <c r="T27" s="2"/>
      <c r="AC27" s="50" t="s">
        <v>27</v>
      </c>
      <c r="AD27" s="51">
        <f t="shared" ref="AD27:AK27" si="56">B26*U26</f>
        <v>1987500</v>
      </c>
      <c r="AE27" s="51">
        <f t="shared" si="56"/>
        <v>712000</v>
      </c>
      <c r="AF27" s="51">
        <f t="shared" si="56"/>
        <v>328500</v>
      </c>
      <c r="AG27" s="51">
        <f t="shared" si="56"/>
        <v>187000</v>
      </c>
      <c r="AH27" s="51">
        <f t="shared" si="56"/>
        <v>120800</v>
      </c>
      <c r="AI27" s="51">
        <f t="shared" si="56"/>
        <v>168000</v>
      </c>
      <c r="AJ27" s="51">
        <f t="shared" si="56"/>
        <v>0</v>
      </c>
      <c r="AK27" s="51">
        <f t="shared" si="56"/>
        <v>0</v>
      </c>
      <c r="AL27" s="52">
        <f>SUM(AD27:AJ27)</f>
        <v>3503800</v>
      </c>
      <c r="AV27" s="24"/>
      <c r="AW27" s="17"/>
      <c r="AX27" s="17"/>
      <c r="AY27" s="17"/>
      <c r="AZ27" s="17"/>
      <c r="BA27" s="17"/>
      <c r="BB27" s="17"/>
      <c r="BC27" s="17"/>
      <c r="BD27" s="17"/>
      <c r="BE27" s="25"/>
      <c r="BG27" s="2"/>
      <c r="BH27" s="6"/>
      <c r="BI27" s="6"/>
      <c r="BJ27" s="6"/>
      <c r="BK27" s="6"/>
      <c r="BL27" s="6"/>
      <c r="BM27" s="6"/>
      <c r="BN27" s="6"/>
      <c r="BO27" s="6"/>
    </row>
    <row r="28" spans="1:67" x14ac:dyDescent="0.25">
      <c r="A28" s="23" t="s">
        <v>18</v>
      </c>
      <c r="B28" s="20"/>
      <c r="C28" s="20"/>
      <c r="D28" s="20"/>
      <c r="E28" s="20"/>
      <c r="F28" s="20"/>
      <c r="G28" s="20"/>
      <c r="H28" s="20"/>
      <c r="I28" s="20"/>
      <c r="J28" s="29"/>
      <c r="T28" t="s">
        <v>18</v>
      </c>
      <c r="AC28" s="23" t="s">
        <v>18</v>
      </c>
      <c r="AD28" s="19"/>
      <c r="AE28" s="19"/>
      <c r="AF28" s="19"/>
      <c r="AG28" s="19"/>
      <c r="AH28" s="19"/>
      <c r="AI28" s="19"/>
      <c r="AJ28" s="19"/>
      <c r="AK28" s="19"/>
      <c r="AL28" s="27"/>
      <c r="AV28" s="23" t="s">
        <v>18</v>
      </c>
      <c r="AW28" s="17"/>
      <c r="AX28" s="19"/>
      <c r="AY28" s="19"/>
      <c r="AZ28" s="19"/>
      <c r="BA28" s="19"/>
      <c r="BB28" s="19"/>
      <c r="BC28" s="19"/>
      <c r="BD28" s="19"/>
      <c r="BE28" s="27"/>
      <c r="BH28" s="6"/>
      <c r="BI28" s="3"/>
      <c r="BJ28" s="3"/>
      <c r="BK28" s="3"/>
      <c r="BL28" s="3"/>
      <c r="BM28" s="3"/>
      <c r="BN28" s="3"/>
      <c r="BO28" s="3"/>
    </row>
    <row r="29" spans="1:67" x14ac:dyDescent="0.25">
      <c r="A29" s="24" t="s">
        <v>0</v>
      </c>
      <c r="B29" s="20">
        <v>61</v>
      </c>
      <c r="C29" s="20">
        <v>24</v>
      </c>
      <c r="D29" s="20">
        <v>23</v>
      </c>
      <c r="E29" s="20">
        <v>7</v>
      </c>
      <c r="F29" s="20">
        <v>13</v>
      </c>
      <c r="G29" s="20">
        <v>14</v>
      </c>
      <c r="H29" s="20">
        <v>60</v>
      </c>
      <c r="I29" s="20">
        <v>0</v>
      </c>
      <c r="J29" s="29">
        <f>SUM(B29:H29)</f>
        <v>202</v>
      </c>
      <c r="T29" s="2" t="s">
        <v>0</v>
      </c>
      <c r="U29">
        <f>2000+2500</f>
        <v>4500</v>
      </c>
      <c r="V29">
        <f>2000+2000</f>
        <v>4000</v>
      </c>
      <c r="W29">
        <f>2000+1500</f>
        <v>3500</v>
      </c>
      <c r="X29">
        <f>2000+1000</f>
        <v>3000</v>
      </c>
      <c r="Y29">
        <f>2000+800</f>
        <v>2800</v>
      </c>
      <c r="Z29">
        <f>2000+600</f>
        <v>2600</v>
      </c>
      <c r="AA29">
        <v>2000</v>
      </c>
      <c r="AC29" s="24" t="s">
        <v>0</v>
      </c>
      <c r="AD29" s="19">
        <f t="shared" ref="AD29:AK31" si="57">B29*U29</f>
        <v>274500</v>
      </c>
      <c r="AE29" s="19">
        <f t="shared" si="57"/>
        <v>96000</v>
      </c>
      <c r="AF29" s="19">
        <f t="shared" si="57"/>
        <v>80500</v>
      </c>
      <c r="AG29" s="19">
        <f t="shared" si="57"/>
        <v>21000</v>
      </c>
      <c r="AH29" s="19">
        <f t="shared" si="57"/>
        <v>36400</v>
      </c>
      <c r="AI29" s="19">
        <f t="shared" si="57"/>
        <v>36400</v>
      </c>
      <c r="AJ29" s="19">
        <f t="shared" si="57"/>
        <v>120000</v>
      </c>
      <c r="AK29" s="19">
        <f t="shared" si="57"/>
        <v>0</v>
      </c>
      <c r="AL29" s="27">
        <f>SUM(AD29:AJ29)</f>
        <v>664800</v>
      </c>
      <c r="AV29" s="24" t="s">
        <v>0</v>
      </c>
      <c r="AW29" s="17">
        <f>IFERROR(AD29/B29,"-")</f>
        <v>4500</v>
      </c>
      <c r="AX29" s="17">
        <f t="shared" ref="AX29:AX32" si="58">IFERROR(AE29/C29,"-")</f>
        <v>4000</v>
      </c>
      <c r="AY29" s="17">
        <f t="shared" ref="AY29:AY32" si="59">IFERROR(AF29/D29,"-")</f>
        <v>3500</v>
      </c>
      <c r="AZ29" s="17">
        <f t="shared" ref="AZ29:AZ32" si="60">IFERROR(AG29/E29,"-")</f>
        <v>3000</v>
      </c>
      <c r="BA29" s="17">
        <f t="shared" ref="BA29:BA32" si="61">IFERROR(AH29/F29,"-")</f>
        <v>2800</v>
      </c>
      <c r="BB29" s="17">
        <f t="shared" ref="BB29:BB32" si="62">IFERROR(AI29/G29,"-")</f>
        <v>2600</v>
      </c>
      <c r="BC29" s="17">
        <f t="shared" ref="BC29:BC32" si="63">IFERROR(AJ29/H29,"-")</f>
        <v>2000</v>
      </c>
      <c r="BD29" s="17">
        <v>0</v>
      </c>
      <c r="BE29" s="25">
        <f t="shared" ref="BE29:BE32" si="64">IFERROR(AL29/J29,"-")</f>
        <v>3291.0891089108909</v>
      </c>
      <c r="BG29" s="2"/>
      <c r="BH29" s="6"/>
      <c r="BI29" s="6"/>
      <c r="BJ29" s="6"/>
      <c r="BK29" s="6"/>
      <c r="BL29" s="6"/>
      <c r="BM29" s="6"/>
      <c r="BN29" s="6"/>
      <c r="BO29" s="6"/>
    </row>
    <row r="30" spans="1:67" x14ac:dyDescent="0.25">
      <c r="A30" s="24" t="s">
        <v>1</v>
      </c>
      <c r="B30" s="20">
        <v>254</v>
      </c>
      <c r="C30" s="20">
        <v>163</v>
      </c>
      <c r="D30" s="20">
        <v>139</v>
      </c>
      <c r="E30" s="20">
        <v>98</v>
      </c>
      <c r="F30" s="20">
        <v>97</v>
      </c>
      <c r="G30" s="20">
        <v>188</v>
      </c>
      <c r="H30" s="20">
        <v>2195</v>
      </c>
      <c r="I30" s="20">
        <v>0</v>
      </c>
      <c r="J30" s="29">
        <f t="shared" ref="J30:J32" si="65">SUM(B30:H30)</f>
        <v>3134</v>
      </c>
      <c r="T30" s="2" t="s">
        <v>1</v>
      </c>
      <c r="U30">
        <f t="shared" ref="U30:U31" si="66">2000+2500</f>
        <v>4500</v>
      </c>
      <c r="V30">
        <f t="shared" ref="V30:V31" si="67">2000+2000</f>
        <v>4000</v>
      </c>
      <c r="W30">
        <f t="shared" ref="W30:W31" si="68">2000+1500</f>
        <v>3500</v>
      </c>
      <c r="X30">
        <f t="shared" ref="X30:X31" si="69">2000+1000</f>
        <v>3000</v>
      </c>
      <c r="Y30">
        <f t="shared" ref="Y30:Y31" si="70">2000+800</f>
        <v>2800</v>
      </c>
      <c r="Z30">
        <f t="shared" ref="Z30:Z31" si="71">2000+600</f>
        <v>2600</v>
      </c>
      <c r="AA30">
        <v>2000</v>
      </c>
      <c r="AC30" s="24" t="s">
        <v>1</v>
      </c>
      <c r="AD30" s="19">
        <f t="shared" si="57"/>
        <v>1143000</v>
      </c>
      <c r="AE30" s="19">
        <f t="shared" si="57"/>
        <v>652000</v>
      </c>
      <c r="AF30" s="19">
        <f t="shared" si="57"/>
        <v>486500</v>
      </c>
      <c r="AG30" s="19">
        <f t="shared" si="57"/>
        <v>294000</v>
      </c>
      <c r="AH30" s="19">
        <f t="shared" si="57"/>
        <v>271600</v>
      </c>
      <c r="AI30" s="19">
        <f t="shared" si="57"/>
        <v>488800</v>
      </c>
      <c r="AJ30" s="19">
        <f t="shared" si="57"/>
        <v>4390000</v>
      </c>
      <c r="AK30" s="19">
        <f t="shared" si="57"/>
        <v>0</v>
      </c>
      <c r="AL30" s="27">
        <f>SUM(AD30:AJ30)</f>
        <v>7725900</v>
      </c>
      <c r="AV30" s="24" t="s">
        <v>1</v>
      </c>
      <c r="AW30" s="17">
        <f t="shared" ref="AW30:AW32" si="72">IFERROR(AD30/B30,"-")</f>
        <v>4500</v>
      </c>
      <c r="AX30" s="17">
        <f t="shared" si="58"/>
        <v>4000</v>
      </c>
      <c r="AY30" s="17">
        <f t="shared" si="59"/>
        <v>3500</v>
      </c>
      <c r="AZ30" s="17">
        <f t="shared" si="60"/>
        <v>3000</v>
      </c>
      <c r="BA30" s="17">
        <f t="shared" si="61"/>
        <v>2800</v>
      </c>
      <c r="BB30" s="17">
        <f t="shared" si="62"/>
        <v>2600</v>
      </c>
      <c r="BC30" s="17">
        <f t="shared" si="63"/>
        <v>2000</v>
      </c>
      <c r="BD30" s="17">
        <v>0</v>
      </c>
      <c r="BE30" s="25">
        <f t="shared" si="64"/>
        <v>2465.1882578174855</v>
      </c>
      <c r="BG30" s="2"/>
      <c r="BH30" s="6"/>
      <c r="BI30" s="6"/>
      <c r="BJ30" s="6"/>
      <c r="BK30" s="6"/>
      <c r="BL30" s="6"/>
      <c r="BM30" s="6"/>
      <c r="BN30" s="6"/>
      <c r="BO30" s="6"/>
    </row>
    <row r="31" spans="1:67" x14ac:dyDescent="0.25">
      <c r="A31" s="24" t="s">
        <v>12</v>
      </c>
      <c r="B31" s="20">
        <f t="shared" ref="B31:C31" si="73">L31-B29-B30</f>
        <v>52</v>
      </c>
      <c r="C31" s="20">
        <f t="shared" si="73"/>
        <v>23</v>
      </c>
      <c r="D31" s="20">
        <f>N31-D29-D30</f>
        <v>20</v>
      </c>
      <c r="E31" s="20">
        <f>O31-E29-E30</f>
        <v>20</v>
      </c>
      <c r="F31" s="20">
        <f>P31-F29-F30</f>
        <v>11</v>
      </c>
      <c r="G31" s="20">
        <f>Q31-G29-G30</f>
        <v>17</v>
      </c>
      <c r="H31" s="20">
        <f>R31-H29-H30</f>
        <v>181</v>
      </c>
      <c r="I31" s="20">
        <v>0</v>
      </c>
      <c r="J31" s="29">
        <f t="shared" si="65"/>
        <v>324</v>
      </c>
      <c r="L31">
        <v>367</v>
      </c>
      <c r="M31">
        <v>210</v>
      </c>
      <c r="N31">
        <v>182</v>
      </c>
      <c r="O31">
        <v>125</v>
      </c>
      <c r="P31">
        <v>121</v>
      </c>
      <c r="Q31">
        <v>219</v>
      </c>
      <c r="R31">
        <v>2436</v>
      </c>
      <c r="T31" s="2" t="s">
        <v>12</v>
      </c>
      <c r="U31">
        <f t="shared" si="66"/>
        <v>4500</v>
      </c>
      <c r="V31">
        <f t="shared" si="67"/>
        <v>4000</v>
      </c>
      <c r="W31">
        <f t="shared" si="68"/>
        <v>3500</v>
      </c>
      <c r="X31">
        <f t="shared" si="69"/>
        <v>3000</v>
      </c>
      <c r="Y31">
        <f t="shared" si="70"/>
        <v>2800</v>
      </c>
      <c r="Z31">
        <f t="shared" si="71"/>
        <v>2600</v>
      </c>
      <c r="AA31">
        <v>2000</v>
      </c>
      <c r="AC31" s="24" t="s">
        <v>12</v>
      </c>
      <c r="AD31" s="19">
        <f t="shared" si="57"/>
        <v>234000</v>
      </c>
      <c r="AE31" s="19">
        <f t="shared" si="57"/>
        <v>92000</v>
      </c>
      <c r="AF31" s="19">
        <f t="shared" si="57"/>
        <v>70000</v>
      </c>
      <c r="AG31" s="19">
        <f t="shared" si="57"/>
        <v>60000</v>
      </c>
      <c r="AH31" s="19">
        <f t="shared" si="57"/>
        <v>30800</v>
      </c>
      <c r="AI31" s="19">
        <f t="shared" si="57"/>
        <v>44200</v>
      </c>
      <c r="AJ31" s="19">
        <f t="shared" si="57"/>
        <v>362000</v>
      </c>
      <c r="AK31" s="19">
        <f t="shared" si="57"/>
        <v>0</v>
      </c>
      <c r="AL31" s="27">
        <f>SUM(AD31:AJ31)</f>
        <v>893000</v>
      </c>
      <c r="AM31" s="3">
        <f>SUM(AL29:AL31)</f>
        <v>9283700</v>
      </c>
      <c r="AV31" s="24" t="s">
        <v>12</v>
      </c>
      <c r="AW31" s="17">
        <f t="shared" si="72"/>
        <v>4500</v>
      </c>
      <c r="AX31" s="17">
        <f t="shared" si="58"/>
        <v>4000</v>
      </c>
      <c r="AY31" s="17">
        <f t="shared" si="59"/>
        <v>3500</v>
      </c>
      <c r="AZ31" s="17">
        <f t="shared" si="60"/>
        <v>3000</v>
      </c>
      <c r="BA31" s="17">
        <f t="shared" si="61"/>
        <v>2800</v>
      </c>
      <c r="BB31" s="17">
        <f t="shared" si="62"/>
        <v>2600</v>
      </c>
      <c r="BC31" s="17">
        <f t="shared" si="63"/>
        <v>2000</v>
      </c>
      <c r="BD31" s="17">
        <v>0</v>
      </c>
      <c r="BE31" s="25">
        <f t="shared" si="64"/>
        <v>2756.1728395061727</v>
      </c>
      <c r="BG31" s="2"/>
      <c r="BH31" s="6"/>
      <c r="BI31" s="6"/>
      <c r="BJ31" s="6"/>
      <c r="BK31" s="6"/>
      <c r="BL31" s="6"/>
      <c r="BM31" s="6"/>
      <c r="BN31" s="6"/>
      <c r="BO31" s="6"/>
    </row>
    <row r="32" spans="1:67" x14ac:dyDescent="0.25">
      <c r="A32" s="24" t="s">
        <v>13</v>
      </c>
      <c r="B32" s="20">
        <f t="shared" ref="B32:I32" si="74">SUM(B29:B31)</f>
        <v>367</v>
      </c>
      <c r="C32" s="20">
        <f t="shared" si="74"/>
        <v>210</v>
      </c>
      <c r="D32" s="20">
        <f t="shared" si="74"/>
        <v>182</v>
      </c>
      <c r="E32" s="20">
        <f t="shared" si="74"/>
        <v>125</v>
      </c>
      <c r="F32" s="20">
        <f t="shared" si="74"/>
        <v>121</v>
      </c>
      <c r="G32" s="20">
        <f t="shared" si="74"/>
        <v>219</v>
      </c>
      <c r="H32" s="20">
        <f t="shared" si="74"/>
        <v>2436</v>
      </c>
      <c r="I32" s="20">
        <f t="shared" si="74"/>
        <v>0</v>
      </c>
      <c r="J32" s="29">
        <f t="shared" si="65"/>
        <v>3660</v>
      </c>
      <c r="R32">
        <v>1964</v>
      </c>
      <c r="T32" s="2" t="s">
        <v>16</v>
      </c>
      <c r="U32">
        <v>2500</v>
      </c>
      <c r="V32">
        <v>2000</v>
      </c>
      <c r="W32">
        <v>1500</v>
      </c>
      <c r="X32">
        <v>1000</v>
      </c>
      <c r="Y32">
        <v>800</v>
      </c>
      <c r="Z32">
        <v>600</v>
      </c>
      <c r="AA32">
        <v>0</v>
      </c>
      <c r="AC32" s="24" t="s">
        <v>13</v>
      </c>
      <c r="AD32" s="40">
        <f>SUM(AD29:AD31)</f>
        <v>1651500</v>
      </c>
      <c r="AE32" s="40">
        <f t="shared" ref="AE32:AL32" si="75">SUM(AE29:AE31)</f>
        <v>840000</v>
      </c>
      <c r="AF32" s="40">
        <f t="shared" si="75"/>
        <v>637000</v>
      </c>
      <c r="AG32" s="40">
        <f t="shared" si="75"/>
        <v>375000</v>
      </c>
      <c r="AH32" s="40">
        <f t="shared" si="75"/>
        <v>338800</v>
      </c>
      <c r="AI32" s="40">
        <f t="shared" si="75"/>
        <v>569400</v>
      </c>
      <c r="AJ32" s="40">
        <f t="shared" si="75"/>
        <v>4872000</v>
      </c>
      <c r="AK32" s="40">
        <f t="shared" ref="AK32" si="76">SUM(AK29:AK31)</f>
        <v>0</v>
      </c>
      <c r="AL32" s="41">
        <f t="shared" si="75"/>
        <v>9283700</v>
      </c>
      <c r="AV32" s="24" t="s">
        <v>37</v>
      </c>
      <c r="AW32" s="17">
        <f t="shared" si="72"/>
        <v>4500</v>
      </c>
      <c r="AX32" s="17">
        <f t="shared" si="58"/>
        <v>4000</v>
      </c>
      <c r="AY32" s="17">
        <f t="shared" si="59"/>
        <v>3500</v>
      </c>
      <c r="AZ32" s="17">
        <f t="shared" si="60"/>
        <v>3000</v>
      </c>
      <c r="BA32" s="17">
        <f t="shared" si="61"/>
        <v>2800</v>
      </c>
      <c r="BB32" s="17">
        <f t="shared" si="62"/>
        <v>2600</v>
      </c>
      <c r="BC32" s="17">
        <f t="shared" si="63"/>
        <v>2000</v>
      </c>
      <c r="BD32" s="17">
        <v>0</v>
      </c>
      <c r="BE32" s="25">
        <f t="shared" si="64"/>
        <v>2536.5300546448088</v>
      </c>
      <c r="BG32" s="2"/>
      <c r="BH32" s="6"/>
      <c r="BI32" s="6"/>
      <c r="BJ32" s="6"/>
      <c r="BK32" s="6"/>
      <c r="BL32" s="6"/>
      <c r="BM32" s="6"/>
      <c r="BN32" s="6"/>
      <c r="BO32" s="6"/>
    </row>
    <row r="33" spans="1:67" x14ac:dyDescent="0.25">
      <c r="A33" s="24"/>
      <c r="B33" s="20"/>
      <c r="C33" s="20"/>
      <c r="D33" s="20"/>
      <c r="E33" s="20"/>
      <c r="F33" s="20"/>
      <c r="G33" s="20"/>
      <c r="H33" s="20"/>
      <c r="I33" s="20"/>
      <c r="J33" s="29"/>
      <c r="T33" s="2"/>
      <c r="AC33" s="50" t="s">
        <v>27</v>
      </c>
      <c r="AD33" s="51">
        <f t="shared" ref="AD33:AK33" si="77">B32*U32</f>
        <v>917500</v>
      </c>
      <c r="AE33" s="51">
        <f t="shared" si="77"/>
        <v>420000</v>
      </c>
      <c r="AF33" s="51">
        <f t="shared" si="77"/>
        <v>273000</v>
      </c>
      <c r="AG33" s="51">
        <f t="shared" si="77"/>
        <v>125000</v>
      </c>
      <c r="AH33" s="51">
        <f t="shared" si="77"/>
        <v>96800</v>
      </c>
      <c r="AI33" s="51">
        <f t="shared" si="77"/>
        <v>131400</v>
      </c>
      <c r="AJ33" s="51">
        <f t="shared" si="77"/>
        <v>0</v>
      </c>
      <c r="AK33" s="51">
        <f t="shared" si="77"/>
        <v>0</v>
      </c>
      <c r="AL33" s="52">
        <f>SUM(AD33:AJ33)</f>
        <v>1963700</v>
      </c>
      <c r="AV33" s="24"/>
      <c r="AW33" s="17"/>
      <c r="AX33" s="19"/>
      <c r="AY33" s="19"/>
      <c r="AZ33" s="19"/>
      <c r="BA33" s="19"/>
      <c r="BB33" s="19"/>
      <c r="BC33" s="19"/>
      <c r="BD33" s="19"/>
      <c r="BE33" s="27"/>
      <c r="BG33" s="2"/>
      <c r="BH33" s="6"/>
      <c r="BI33" s="3"/>
      <c r="BJ33" s="3"/>
      <c r="BK33" s="3"/>
      <c r="BL33" s="3"/>
      <c r="BM33" s="3"/>
      <c r="BN33" s="3"/>
      <c r="BO33" s="3"/>
    </row>
    <row r="34" spans="1:67" x14ac:dyDescent="0.25">
      <c r="A34" s="28" t="s">
        <v>23</v>
      </c>
      <c r="B34" s="20"/>
      <c r="C34" s="20"/>
      <c r="D34" s="20"/>
      <c r="E34" s="20"/>
      <c r="F34" s="20"/>
      <c r="G34" s="20"/>
      <c r="H34" s="20"/>
      <c r="I34" s="20"/>
      <c r="J34" s="29"/>
      <c r="T34" s="2"/>
      <c r="AC34" s="28" t="s">
        <v>23</v>
      </c>
      <c r="AD34" s="20"/>
      <c r="AE34" s="20"/>
      <c r="AF34" s="20"/>
      <c r="AG34" s="20"/>
      <c r="AH34" s="20"/>
      <c r="AI34" s="20"/>
      <c r="AJ34" s="20"/>
      <c r="AK34" s="20"/>
      <c r="AL34" s="29"/>
      <c r="AV34" s="28" t="s">
        <v>23</v>
      </c>
      <c r="AW34" s="20"/>
      <c r="AX34" s="20"/>
      <c r="AY34" s="20"/>
      <c r="AZ34" s="20"/>
      <c r="BA34" s="20"/>
      <c r="BB34" s="20"/>
      <c r="BC34" s="20"/>
      <c r="BD34" s="20"/>
      <c r="BE34" s="29"/>
      <c r="BG34" s="1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24" t="s">
        <v>0</v>
      </c>
      <c r="B35" s="20">
        <f>B11+B17+B23+B29</f>
        <v>2117</v>
      </c>
      <c r="C35" s="20">
        <f t="shared" ref="C35:J35" si="78">C11+C17+C23+C29</f>
        <v>721</v>
      </c>
      <c r="D35" s="20">
        <f t="shared" si="78"/>
        <v>421</v>
      </c>
      <c r="E35" s="20">
        <f t="shared" si="78"/>
        <v>263</v>
      </c>
      <c r="F35" s="20">
        <f t="shared" si="78"/>
        <v>165</v>
      </c>
      <c r="G35" s="20">
        <f t="shared" si="78"/>
        <v>205</v>
      </c>
      <c r="H35" s="20">
        <f t="shared" si="78"/>
        <v>470</v>
      </c>
      <c r="I35" s="20">
        <v>0</v>
      </c>
      <c r="J35" s="29">
        <f t="shared" si="78"/>
        <v>4362</v>
      </c>
      <c r="T35" s="2"/>
      <c r="AC35" s="24" t="s">
        <v>0</v>
      </c>
      <c r="AD35" s="17">
        <f>AD11+AD17+AD23+AD29</f>
        <v>6367100</v>
      </c>
      <c r="AE35" s="17">
        <f t="shared" ref="AE35:AL35" si="79">AE11+AE17+AE23+AE29</f>
        <v>1818800</v>
      </c>
      <c r="AF35" s="17">
        <f t="shared" si="79"/>
        <v>873700</v>
      </c>
      <c r="AG35" s="17">
        <f t="shared" si="79"/>
        <v>392200</v>
      </c>
      <c r="AH35" s="17">
        <f t="shared" si="79"/>
        <v>228000</v>
      </c>
      <c r="AI35" s="17">
        <f t="shared" si="79"/>
        <v>247200</v>
      </c>
      <c r="AJ35" s="17">
        <f t="shared" si="79"/>
        <v>476800</v>
      </c>
      <c r="AK35" s="17">
        <f t="shared" ref="AK35" si="80">AK11+AK17+AK23+AK29</f>
        <v>0</v>
      </c>
      <c r="AL35" s="25">
        <f t="shared" si="79"/>
        <v>10403800</v>
      </c>
      <c r="AV35" s="24" t="s">
        <v>0</v>
      </c>
      <c r="AW35" s="17">
        <f>IFERROR(AD35/B35,"-")</f>
        <v>3007.6051015588096</v>
      </c>
      <c r="AX35" s="17">
        <f t="shared" ref="AX35:AX38" si="81">IFERROR(AE35/C35,"-")</f>
        <v>2522.6074895977808</v>
      </c>
      <c r="AY35" s="17">
        <f t="shared" ref="AY35:AY38" si="82">IFERROR(AF35/D35,"-")</f>
        <v>2075.296912114014</v>
      </c>
      <c r="AZ35" s="17">
        <f t="shared" ref="AZ35:AZ38" si="83">IFERROR(AG35/E35,"-")</f>
        <v>1491.2547528517109</v>
      </c>
      <c r="BA35" s="17">
        <f t="shared" ref="BA35:BA38" si="84">IFERROR(AH35/F35,"-")</f>
        <v>1381.8181818181818</v>
      </c>
      <c r="BB35" s="17">
        <f t="shared" ref="BB35:BB38" si="85">IFERROR(AI35/G35,"-")</f>
        <v>1205.8536585365853</v>
      </c>
      <c r="BC35" s="17">
        <f t="shared" ref="BC35:BC38" si="86">IFERROR(AJ35/H35,"-")</f>
        <v>1014.468085106383</v>
      </c>
      <c r="BD35" s="17">
        <v>0</v>
      </c>
      <c r="BE35" s="25">
        <f t="shared" ref="BE35:BE38" si="87">IFERROR(AL35/J35,"-")</f>
        <v>2385.0985786336541</v>
      </c>
      <c r="BG35" s="2"/>
      <c r="BH35" s="6"/>
      <c r="BI35" s="6"/>
      <c r="BJ35" s="6"/>
      <c r="BK35" s="6"/>
      <c r="BL35" s="6"/>
      <c r="BM35" s="6"/>
      <c r="BN35" s="6"/>
      <c r="BO35" s="6"/>
    </row>
    <row r="36" spans="1:67" x14ac:dyDescent="0.25">
      <c r="A36" s="24" t="s">
        <v>1</v>
      </c>
      <c r="B36" s="20">
        <f>B12+B18+B24+B30</f>
        <v>1561</v>
      </c>
      <c r="C36" s="20">
        <f t="shared" ref="C36:J37" si="88">C12+C18+C24+C30</f>
        <v>839</v>
      </c>
      <c r="D36" s="20">
        <f t="shared" si="88"/>
        <v>603</v>
      </c>
      <c r="E36" s="20">
        <f t="shared" si="88"/>
        <v>531</v>
      </c>
      <c r="F36" s="20">
        <f t="shared" si="88"/>
        <v>438</v>
      </c>
      <c r="G36" s="20">
        <f t="shared" si="88"/>
        <v>804</v>
      </c>
      <c r="H36" s="20">
        <f t="shared" si="88"/>
        <v>6157</v>
      </c>
      <c r="I36" s="20">
        <v>0</v>
      </c>
      <c r="J36" s="29">
        <f t="shared" si="88"/>
        <v>10933</v>
      </c>
      <c r="T36" s="2"/>
      <c r="AC36" s="24" t="s">
        <v>1</v>
      </c>
      <c r="AD36" s="17">
        <f t="shared" ref="AD36:AL36" si="89">AD12+AD18+AD24+AD30</f>
        <v>5321300</v>
      </c>
      <c r="AE36" s="17">
        <f t="shared" si="89"/>
        <v>2471800</v>
      </c>
      <c r="AF36" s="17">
        <f t="shared" si="89"/>
        <v>1505900</v>
      </c>
      <c r="AG36" s="17">
        <f t="shared" si="89"/>
        <v>1015400</v>
      </c>
      <c r="AH36" s="17">
        <f t="shared" si="89"/>
        <v>793000</v>
      </c>
      <c r="AI36" s="17">
        <f t="shared" si="89"/>
        <v>1291000</v>
      </c>
      <c r="AJ36" s="17">
        <f t="shared" si="89"/>
        <v>7926200</v>
      </c>
      <c r="AK36" s="17">
        <f t="shared" ref="AK36" si="90">AK12+AK18+AK24+AK30</f>
        <v>0</v>
      </c>
      <c r="AL36" s="25">
        <f t="shared" si="89"/>
        <v>20324600</v>
      </c>
      <c r="AV36" s="24" t="s">
        <v>1</v>
      </c>
      <c r="AW36" s="17">
        <f t="shared" ref="AW36:AW38" si="91">IFERROR(AD36/B36,"-")</f>
        <v>3408.9045483664318</v>
      </c>
      <c r="AX36" s="17">
        <f t="shared" si="81"/>
        <v>2946.1263408820023</v>
      </c>
      <c r="AY36" s="17">
        <f t="shared" si="82"/>
        <v>2497.3466003316748</v>
      </c>
      <c r="AZ36" s="17">
        <f t="shared" si="83"/>
        <v>1912.2410546139361</v>
      </c>
      <c r="BA36" s="17">
        <f t="shared" si="84"/>
        <v>1810.5022831050228</v>
      </c>
      <c r="BB36" s="17">
        <f t="shared" si="85"/>
        <v>1605.721393034826</v>
      </c>
      <c r="BC36" s="17">
        <f t="shared" si="86"/>
        <v>1287.3477342861784</v>
      </c>
      <c r="BD36" s="17">
        <v>0</v>
      </c>
      <c r="BE36" s="25">
        <f t="shared" si="87"/>
        <v>1859.0139943290953</v>
      </c>
      <c r="BG36" s="2"/>
      <c r="BH36" s="6"/>
      <c r="BI36" s="6"/>
      <c r="BJ36" s="6"/>
      <c r="BK36" s="6"/>
      <c r="BL36" s="6"/>
      <c r="BM36" s="6"/>
      <c r="BN36" s="6"/>
      <c r="BO36" s="6"/>
    </row>
    <row r="37" spans="1:67" x14ac:dyDescent="0.25">
      <c r="A37" s="24" t="s">
        <v>12</v>
      </c>
      <c r="B37" s="20">
        <f>B13+B19+B25+B31</f>
        <v>369</v>
      </c>
      <c r="C37" s="20">
        <f t="shared" si="88"/>
        <v>149</v>
      </c>
      <c r="D37" s="20">
        <f t="shared" si="88"/>
        <v>82</v>
      </c>
      <c r="E37" s="20">
        <f t="shared" si="88"/>
        <v>72</v>
      </c>
      <c r="F37" s="20">
        <f t="shared" si="88"/>
        <v>41</v>
      </c>
      <c r="G37" s="20">
        <f t="shared" si="88"/>
        <v>74</v>
      </c>
      <c r="H37" s="20">
        <f t="shared" si="88"/>
        <v>456</v>
      </c>
      <c r="I37" s="20">
        <v>0</v>
      </c>
      <c r="J37" s="29">
        <f t="shared" si="88"/>
        <v>1243</v>
      </c>
      <c r="T37" s="2"/>
      <c r="AC37" s="24" t="s">
        <v>12</v>
      </c>
      <c r="AD37" s="17">
        <f t="shared" ref="AD37:AL37" si="92">AD13+AD19+AD25+AD31</f>
        <v>1218100</v>
      </c>
      <c r="AE37" s="17">
        <f t="shared" si="92"/>
        <v>434600</v>
      </c>
      <c r="AF37" s="17">
        <f t="shared" si="92"/>
        <v>209600</v>
      </c>
      <c r="AG37" s="17">
        <f t="shared" si="92"/>
        <v>148200</v>
      </c>
      <c r="AH37" s="17">
        <f t="shared" si="92"/>
        <v>71200</v>
      </c>
      <c r="AI37" s="17">
        <f t="shared" si="92"/>
        <v>120800</v>
      </c>
      <c r="AJ37" s="17">
        <f t="shared" si="92"/>
        <v>608400</v>
      </c>
      <c r="AK37" s="17">
        <f t="shared" ref="AK37" si="93">AK13+AK19+AK25+AK31</f>
        <v>0</v>
      </c>
      <c r="AL37" s="25">
        <f t="shared" si="92"/>
        <v>2810900</v>
      </c>
      <c r="AV37" s="24" t="s">
        <v>12</v>
      </c>
      <c r="AW37" s="17">
        <f t="shared" si="91"/>
        <v>3301.0840108401085</v>
      </c>
      <c r="AX37" s="17">
        <f t="shared" si="81"/>
        <v>2916.7785234899329</v>
      </c>
      <c r="AY37" s="17">
        <f t="shared" si="82"/>
        <v>2556.0975609756097</v>
      </c>
      <c r="AZ37" s="17">
        <f t="shared" si="83"/>
        <v>2058.3333333333335</v>
      </c>
      <c r="BA37" s="17">
        <f t="shared" si="84"/>
        <v>1736.5853658536585</v>
      </c>
      <c r="BB37" s="17">
        <f t="shared" si="85"/>
        <v>1632.4324324324325</v>
      </c>
      <c r="BC37" s="17">
        <f t="shared" si="86"/>
        <v>1334.2105263157894</v>
      </c>
      <c r="BD37" s="17">
        <v>0</v>
      </c>
      <c r="BE37" s="25">
        <f t="shared" si="87"/>
        <v>2261.3837489943685</v>
      </c>
      <c r="BG37" s="2"/>
      <c r="BH37" s="6"/>
      <c r="BI37" s="6"/>
      <c r="BJ37" s="6"/>
      <c r="BK37" s="6"/>
      <c r="BL37" s="6"/>
      <c r="BM37" s="6"/>
      <c r="BN37" s="6"/>
      <c r="BO37" s="6"/>
    </row>
    <row r="38" spans="1:67" x14ac:dyDescent="0.25">
      <c r="A38" s="28" t="s">
        <v>2</v>
      </c>
      <c r="B38" s="20">
        <f>B14+B20+B26+B32</f>
        <v>4047</v>
      </c>
      <c r="C38" s="20">
        <f t="shared" ref="C38:J38" si="94">C14+C20+C26+C32</f>
        <v>1709</v>
      </c>
      <c r="D38" s="20">
        <f t="shared" si="94"/>
        <v>1106</v>
      </c>
      <c r="E38" s="20">
        <f t="shared" si="94"/>
        <v>866</v>
      </c>
      <c r="F38" s="20">
        <f t="shared" si="94"/>
        <v>644</v>
      </c>
      <c r="G38" s="20">
        <f t="shared" si="94"/>
        <v>1083</v>
      </c>
      <c r="H38" s="20">
        <f t="shared" si="94"/>
        <v>7083</v>
      </c>
      <c r="I38" s="20">
        <f t="shared" si="94"/>
        <v>0</v>
      </c>
      <c r="J38" s="29">
        <f t="shared" si="94"/>
        <v>16538</v>
      </c>
      <c r="T38" s="2"/>
      <c r="AC38" s="28" t="s">
        <v>2</v>
      </c>
      <c r="AD38" s="19">
        <f>SUM(AD35:AD37)</f>
        <v>12906500</v>
      </c>
      <c r="AE38" s="19">
        <f t="shared" ref="AE38:AL38" si="95">SUM(AE35:AE37)</f>
        <v>4725200</v>
      </c>
      <c r="AF38" s="19">
        <f t="shared" si="95"/>
        <v>2589200</v>
      </c>
      <c r="AG38" s="19">
        <f t="shared" si="95"/>
        <v>1555800</v>
      </c>
      <c r="AH38" s="19">
        <f t="shared" si="95"/>
        <v>1092200</v>
      </c>
      <c r="AI38" s="19">
        <f t="shared" si="95"/>
        <v>1659000</v>
      </c>
      <c r="AJ38" s="19">
        <f t="shared" si="95"/>
        <v>9011400</v>
      </c>
      <c r="AK38" s="19">
        <f t="shared" ref="AK38" si="96">SUM(AK35:AK37)</f>
        <v>0</v>
      </c>
      <c r="AL38" s="27">
        <f t="shared" si="95"/>
        <v>33539300</v>
      </c>
      <c r="AM38" s="4">
        <f>SUM(AM13:AM32)</f>
        <v>33539300</v>
      </c>
      <c r="AV38" s="28" t="s">
        <v>37</v>
      </c>
      <c r="AW38" s="17">
        <f t="shared" si="91"/>
        <v>3189.1524586113169</v>
      </c>
      <c r="AX38" s="17">
        <f t="shared" si="81"/>
        <v>2764.8917495611468</v>
      </c>
      <c r="AY38" s="17">
        <f t="shared" si="82"/>
        <v>2341.0488245931283</v>
      </c>
      <c r="AZ38" s="17">
        <f t="shared" si="83"/>
        <v>1796.5357967667437</v>
      </c>
      <c r="BA38" s="17">
        <f t="shared" si="84"/>
        <v>1695.9627329192547</v>
      </c>
      <c r="BB38" s="17">
        <f t="shared" si="85"/>
        <v>1531.8559556786704</v>
      </c>
      <c r="BC38" s="17">
        <f t="shared" si="86"/>
        <v>1272.2575180008471</v>
      </c>
      <c r="BD38" s="17">
        <v>0</v>
      </c>
      <c r="BE38" s="25">
        <f t="shared" si="87"/>
        <v>2028.0142701656791</v>
      </c>
      <c r="BG38" s="1"/>
      <c r="BH38" s="6"/>
      <c r="BI38" s="6"/>
      <c r="BJ38" s="6"/>
      <c r="BK38" s="6"/>
      <c r="BL38" s="6"/>
      <c r="BM38" s="6"/>
      <c r="BN38" s="6"/>
      <c r="BO38" s="6"/>
    </row>
    <row r="39" spans="1:67" x14ac:dyDescent="0.25">
      <c r="S39" s="23"/>
      <c r="AC39" s="53" t="s">
        <v>28</v>
      </c>
      <c r="AD39" s="54">
        <f t="shared" ref="AD39:AL39" si="97">AD15+AD21+AD27+AD33</f>
        <v>10117500</v>
      </c>
      <c r="AE39" s="54">
        <f t="shared" si="97"/>
        <v>3418000</v>
      </c>
      <c r="AF39" s="54">
        <f t="shared" si="97"/>
        <v>1659000</v>
      </c>
      <c r="AG39" s="54">
        <f t="shared" si="97"/>
        <v>866000</v>
      </c>
      <c r="AH39" s="54">
        <f t="shared" si="97"/>
        <v>515200</v>
      </c>
      <c r="AI39" s="54">
        <f t="shared" si="97"/>
        <v>649800</v>
      </c>
      <c r="AJ39" s="54">
        <f t="shared" si="97"/>
        <v>0</v>
      </c>
      <c r="AK39" s="54">
        <f t="shared" si="97"/>
        <v>0</v>
      </c>
      <c r="AL39" s="55">
        <f t="shared" si="97"/>
        <v>17225500</v>
      </c>
      <c r="AV39" s="28"/>
      <c r="AW39" s="17"/>
      <c r="AX39" s="17"/>
      <c r="AY39" s="17"/>
      <c r="AZ39" s="17"/>
      <c r="BA39" s="17"/>
      <c r="BB39" s="17"/>
      <c r="BC39" s="17"/>
      <c r="BD39" s="17"/>
      <c r="BE39" s="25"/>
      <c r="BG39" s="1"/>
      <c r="BH39" s="6"/>
      <c r="BI39" s="6"/>
      <c r="BJ39" s="6"/>
      <c r="BK39" s="6"/>
      <c r="BL39" s="6"/>
      <c r="BM39" s="6"/>
      <c r="BN39" s="6"/>
      <c r="BO39" s="6"/>
    </row>
    <row r="40" spans="1:67" x14ac:dyDescent="0.25">
      <c r="A40" s="37" t="s">
        <v>35</v>
      </c>
      <c r="B40" s="44">
        <f>B38/B155</f>
        <v>0.55256690333151282</v>
      </c>
      <c r="C40" s="44">
        <f t="shared" ref="C40:H40" si="98">C38/C155</f>
        <v>0.57061769616026714</v>
      </c>
      <c r="D40" s="44">
        <f t="shared" si="98"/>
        <v>0.52969348659003834</v>
      </c>
      <c r="E40" s="44">
        <f t="shared" si="98"/>
        <v>0.53325123152709364</v>
      </c>
      <c r="F40" s="44">
        <f t="shared" si="98"/>
        <v>0.51111111111111107</v>
      </c>
      <c r="G40" s="44">
        <f t="shared" si="98"/>
        <v>0.52649489547885275</v>
      </c>
      <c r="H40" s="44">
        <f t="shared" si="98"/>
        <v>0.66351288056206092</v>
      </c>
      <c r="I40" s="44"/>
      <c r="J40" s="45">
        <f>J38/J155</f>
        <v>0.59015808443064621</v>
      </c>
      <c r="AC40" s="37" t="s">
        <v>35</v>
      </c>
      <c r="AD40" s="46">
        <f>AD38/AD155</f>
        <v>0.72541233535391003</v>
      </c>
      <c r="AE40" s="46">
        <f t="shared" ref="AE40:AJ40" si="99">AE38/AE155</f>
        <v>0.73216347085028088</v>
      </c>
      <c r="AF40" s="46">
        <f t="shared" si="99"/>
        <v>0.70725777814198698</v>
      </c>
      <c r="AG40" s="46">
        <f t="shared" si="99"/>
        <v>0.71218328717584856</v>
      </c>
      <c r="AH40" s="46">
        <f t="shared" si="99"/>
        <v>0.70398659318701862</v>
      </c>
      <c r="AI40" s="46">
        <f t="shared" si="99"/>
        <v>0.72075594656239816</v>
      </c>
      <c r="AJ40" s="46">
        <f t="shared" si="99"/>
        <v>0.79117463717855296</v>
      </c>
      <c r="AK40" s="49"/>
      <c r="AL40" s="47">
        <f>AL38/AL155</f>
        <v>0.73982254035304429</v>
      </c>
      <c r="AV40" s="23"/>
      <c r="AW40" s="17"/>
      <c r="AX40" s="17"/>
      <c r="AY40" s="17"/>
      <c r="AZ40" s="17"/>
      <c r="BA40" s="17"/>
      <c r="BB40" s="17"/>
      <c r="BC40" s="17"/>
      <c r="BD40" s="17"/>
      <c r="BE40" s="25"/>
      <c r="BH40" s="6"/>
      <c r="BI40" s="6"/>
      <c r="BJ40" s="6"/>
      <c r="BK40" s="6"/>
      <c r="BL40" s="6"/>
      <c r="BM40" s="6"/>
      <c r="BN40" s="6"/>
      <c r="BO40" s="6"/>
    </row>
    <row r="41" spans="1:67" x14ac:dyDescent="0.25">
      <c r="A41" s="67" t="s">
        <v>19</v>
      </c>
      <c r="B41" s="69" t="s">
        <v>25</v>
      </c>
      <c r="C41" s="69"/>
      <c r="D41" s="69"/>
      <c r="E41" s="69"/>
      <c r="F41" s="69"/>
      <c r="G41" s="69"/>
      <c r="H41" s="69"/>
      <c r="I41" s="69"/>
      <c r="J41" s="70"/>
      <c r="T41" t="s">
        <v>19</v>
      </c>
      <c r="AC41" s="67" t="s">
        <v>19</v>
      </c>
      <c r="AD41" s="69" t="s">
        <v>25</v>
      </c>
      <c r="AE41" s="69"/>
      <c r="AF41" s="69"/>
      <c r="AG41" s="69"/>
      <c r="AH41" s="69"/>
      <c r="AI41" s="69"/>
      <c r="AJ41" s="69"/>
      <c r="AK41" s="69"/>
      <c r="AL41" s="70"/>
      <c r="AV41" s="67" t="s">
        <v>19</v>
      </c>
      <c r="AW41" s="69" t="s">
        <v>25</v>
      </c>
      <c r="AX41" s="69"/>
      <c r="AY41" s="69"/>
      <c r="AZ41" s="69"/>
      <c r="BA41" s="69"/>
      <c r="BB41" s="69"/>
      <c r="BC41" s="69"/>
      <c r="BD41" s="69"/>
      <c r="BE41" s="70"/>
      <c r="BH41" s="63"/>
      <c r="BI41" s="63"/>
      <c r="BJ41" s="63"/>
      <c r="BK41" s="63"/>
      <c r="BL41" s="63"/>
      <c r="BM41" s="63"/>
      <c r="BN41" s="63"/>
      <c r="BO41" s="63"/>
    </row>
    <row r="42" spans="1:67" ht="30" x14ac:dyDescent="0.25">
      <c r="A42" s="68"/>
      <c r="B42" s="15">
        <v>0</v>
      </c>
      <c r="C42" s="15" t="s">
        <v>5</v>
      </c>
      <c r="D42" s="15" t="s">
        <v>6</v>
      </c>
      <c r="E42" s="15" t="s">
        <v>7</v>
      </c>
      <c r="F42" s="15" t="s">
        <v>8</v>
      </c>
      <c r="G42" s="15" t="s">
        <v>9</v>
      </c>
      <c r="H42" s="15" t="s">
        <v>10</v>
      </c>
      <c r="I42" s="16" t="s">
        <v>31</v>
      </c>
      <c r="J42" s="36" t="s">
        <v>22</v>
      </c>
      <c r="T42" t="s">
        <v>4</v>
      </c>
      <c r="U42">
        <v>0</v>
      </c>
      <c r="V42" t="s">
        <v>5</v>
      </c>
      <c r="W42" t="s">
        <v>6</v>
      </c>
      <c r="X42" t="s">
        <v>7</v>
      </c>
      <c r="Y42" t="s">
        <v>8</v>
      </c>
      <c r="Z42" t="s">
        <v>9</v>
      </c>
      <c r="AA42" t="s">
        <v>10</v>
      </c>
      <c r="AC42" s="68"/>
      <c r="AD42" s="15">
        <v>0</v>
      </c>
      <c r="AE42" s="15" t="s">
        <v>5</v>
      </c>
      <c r="AF42" s="15" t="s">
        <v>6</v>
      </c>
      <c r="AG42" s="15" t="s">
        <v>7</v>
      </c>
      <c r="AH42" s="15" t="s">
        <v>8</v>
      </c>
      <c r="AI42" s="15" t="s">
        <v>9</v>
      </c>
      <c r="AJ42" s="15" t="s">
        <v>10</v>
      </c>
      <c r="AK42" s="16" t="s">
        <v>31</v>
      </c>
      <c r="AL42" s="22" t="s">
        <v>22</v>
      </c>
      <c r="AV42" s="68"/>
      <c r="AW42" s="15">
        <v>0</v>
      </c>
      <c r="AX42" s="15" t="s">
        <v>5</v>
      </c>
      <c r="AY42" s="15" t="s">
        <v>6</v>
      </c>
      <c r="AZ42" s="15" t="s">
        <v>7</v>
      </c>
      <c r="BA42" s="15" t="s">
        <v>8</v>
      </c>
      <c r="BB42" s="15" t="s">
        <v>9</v>
      </c>
      <c r="BC42" s="15" t="s">
        <v>10</v>
      </c>
      <c r="BD42" s="16" t="s">
        <v>31</v>
      </c>
      <c r="BE42" s="22" t="s">
        <v>22</v>
      </c>
      <c r="BG42" s="7"/>
      <c r="BH42" s="9"/>
      <c r="BI42" s="9"/>
      <c r="BJ42" s="9"/>
      <c r="BK42" s="9"/>
      <c r="BL42" s="9"/>
      <c r="BM42" s="9"/>
      <c r="BN42" s="9"/>
      <c r="BO42" s="9"/>
    </row>
    <row r="43" spans="1:67" x14ac:dyDescent="0.25">
      <c r="A43" s="23" t="s">
        <v>30</v>
      </c>
      <c r="B43" s="15"/>
      <c r="C43" s="15"/>
      <c r="D43" s="15"/>
      <c r="E43" s="15"/>
      <c r="F43" s="15"/>
      <c r="G43" s="15"/>
      <c r="H43" s="15"/>
      <c r="I43" s="15"/>
      <c r="J43" s="36"/>
      <c r="AC43" s="23" t="s">
        <v>30</v>
      </c>
      <c r="AD43" s="15"/>
      <c r="AE43" s="15"/>
      <c r="AF43" s="15"/>
      <c r="AG43" s="15"/>
      <c r="AH43" s="15"/>
      <c r="AI43" s="15"/>
      <c r="AJ43" s="15"/>
      <c r="AK43" s="15"/>
      <c r="AL43" s="22"/>
      <c r="AV43" s="23" t="s">
        <v>30</v>
      </c>
      <c r="AW43" s="15"/>
      <c r="AX43" s="15"/>
      <c r="AY43" s="15"/>
      <c r="AZ43" s="15"/>
      <c r="BA43" s="15"/>
      <c r="BB43" s="15"/>
      <c r="BC43" s="15"/>
      <c r="BD43" s="15"/>
      <c r="BE43" s="22"/>
      <c r="BH43" s="9"/>
      <c r="BI43" s="9"/>
      <c r="BJ43" s="9"/>
      <c r="BK43" s="9"/>
      <c r="BL43" s="9"/>
      <c r="BM43" s="9"/>
      <c r="BN43" s="9"/>
      <c r="BO43" s="9"/>
    </row>
    <row r="44" spans="1:67" x14ac:dyDescent="0.25">
      <c r="A44" s="24" t="s">
        <v>0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20">
        <v>0</v>
      </c>
      <c r="J44" s="35">
        <v>0</v>
      </c>
      <c r="AC44" s="24" t="s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26">
        <v>0</v>
      </c>
      <c r="AV44" s="24" t="s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25">
        <v>0</v>
      </c>
      <c r="BG44" s="2"/>
      <c r="BH44" s="6"/>
      <c r="BI44" s="6"/>
      <c r="BJ44" s="6"/>
      <c r="BK44" s="6"/>
      <c r="BL44" s="6"/>
      <c r="BM44" s="6"/>
      <c r="BN44" s="6"/>
      <c r="BO44" s="6"/>
    </row>
    <row r="45" spans="1:67" x14ac:dyDescent="0.25">
      <c r="A45" s="24" t="s">
        <v>1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20">
        <v>0</v>
      </c>
      <c r="J45" s="35">
        <v>0</v>
      </c>
      <c r="AC45" s="24" t="s">
        <v>1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26">
        <v>0</v>
      </c>
      <c r="AV45" s="24" t="s">
        <v>1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25">
        <v>0</v>
      </c>
      <c r="BG45" s="2"/>
      <c r="BH45" s="6"/>
      <c r="BI45" s="6"/>
      <c r="BJ45" s="6"/>
      <c r="BK45" s="6"/>
      <c r="BL45" s="6"/>
      <c r="BM45" s="6"/>
      <c r="BN45" s="6"/>
      <c r="BO45" s="6"/>
    </row>
    <row r="46" spans="1:67" x14ac:dyDescent="0.25">
      <c r="A46" s="24" t="s">
        <v>12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20">
        <v>0</v>
      </c>
      <c r="J46" s="35">
        <v>0</v>
      </c>
      <c r="AC46" s="24" t="s">
        <v>12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26">
        <v>0</v>
      </c>
      <c r="AV46" s="24" t="s">
        <v>12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25">
        <v>0</v>
      </c>
      <c r="BG46" s="2"/>
      <c r="BH46" s="6"/>
      <c r="BI46" s="6"/>
      <c r="BJ46" s="6"/>
      <c r="BK46" s="6"/>
      <c r="BL46" s="6"/>
      <c r="BM46" s="6"/>
      <c r="BN46" s="6"/>
      <c r="BO46" s="6"/>
    </row>
    <row r="47" spans="1:67" x14ac:dyDescent="0.25">
      <c r="A47" s="24" t="s">
        <v>13</v>
      </c>
      <c r="B47" s="34">
        <f>SUM(B44:B46)</f>
        <v>0</v>
      </c>
      <c r="C47" s="34">
        <f t="shared" ref="C47:J47" si="100">SUM(C44:C46)</f>
        <v>0</v>
      </c>
      <c r="D47" s="34">
        <f t="shared" si="100"/>
        <v>0</v>
      </c>
      <c r="E47" s="34">
        <f t="shared" si="100"/>
        <v>0</v>
      </c>
      <c r="F47" s="34">
        <f t="shared" si="100"/>
        <v>0</v>
      </c>
      <c r="G47" s="34">
        <f t="shared" si="100"/>
        <v>0</v>
      </c>
      <c r="H47" s="34">
        <f t="shared" si="100"/>
        <v>0</v>
      </c>
      <c r="I47" s="20">
        <f t="shared" ref="I47" si="101">SUM(I44:I46)</f>
        <v>0</v>
      </c>
      <c r="J47" s="35">
        <f t="shared" si="100"/>
        <v>0</v>
      </c>
      <c r="AC47" s="24" t="s">
        <v>13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26">
        <v>0</v>
      </c>
      <c r="AV47" s="24" t="s">
        <v>37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25">
        <v>0</v>
      </c>
      <c r="BG47" s="2"/>
      <c r="BH47" s="6"/>
      <c r="BI47" s="6"/>
      <c r="BJ47" s="6"/>
      <c r="BK47" s="6"/>
      <c r="BL47" s="6"/>
      <c r="BM47" s="6"/>
      <c r="BN47" s="6"/>
      <c r="BO47" s="6"/>
    </row>
    <row r="48" spans="1:67" x14ac:dyDescent="0.25">
      <c r="A48" s="21"/>
      <c r="B48" s="15"/>
      <c r="C48" s="15"/>
      <c r="D48" s="15"/>
      <c r="E48" s="15"/>
      <c r="F48" s="15"/>
      <c r="G48" s="15"/>
      <c r="H48" s="15"/>
      <c r="I48" s="15"/>
      <c r="J48" s="36"/>
      <c r="AC48" s="50" t="s">
        <v>27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7">
        <v>0</v>
      </c>
      <c r="AV48" s="21"/>
      <c r="AW48" s="15"/>
      <c r="AX48" s="15"/>
      <c r="AY48" s="15"/>
      <c r="AZ48" s="15"/>
      <c r="BA48" s="15"/>
      <c r="BB48" s="15"/>
      <c r="BC48" s="15"/>
      <c r="BD48" s="15"/>
      <c r="BE48" s="22"/>
      <c r="BG48" s="7"/>
      <c r="BH48" s="9"/>
      <c r="BI48" s="9"/>
      <c r="BJ48" s="9"/>
      <c r="BK48" s="9"/>
      <c r="BL48" s="9"/>
      <c r="BM48" s="9"/>
      <c r="BN48" s="9"/>
      <c r="BO48" s="9"/>
    </row>
    <row r="49" spans="1:67" x14ac:dyDescent="0.25">
      <c r="A49" s="23" t="s">
        <v>26</v>
      </c>
      <c r="B49" s="20"/>
      <c r="C49" s="20"/>
      <c r="D49" s="20"/>
      <c r="E49" s="20"/>
      <c r="F49" s="20"/>
      <c r="G49" s="20"/>
      <c r="H49" s="20"/>
      <c r="I49" s="20"/>
      <c r="J49" s="29"/>
      <c r="T49" t="s">
        <v>11</v>
      </c>
      <c r="AC49" s="23" t="s">
        <v>26</v>
      </c>
      <c r="AD49" s="19"/>
      <c r="AE49" s="19"/>
      <c r="AF49" s="19"/>
      <c r="AG49" s="19"/>
      <c r="AH49" s="19"/>
      <c r="AI49" s="19"/>
      <c r="AJ49" s="19"/>
      <c r="AK49" s="19"/>
      <c r="AL49" s="27"/>
      <c r="AV49" s="23" t="s">
        <v>26</v>
      </c>
      <c r="AW49" s="17"/>
      <c r="AX49" s="19"/>
      <c r="AY49" s="19"/>
      <c r="AZ49" s="19"/>
      <c r="BA49" s="19"/>
      <c r="BB49" s="19"/>
      <c r="BC49" s="19"/>
      <c r="BD49" s="19"/>
      <c r="BE49" s="27"/>
      <c r="BH49" s="6"/>
      <c r="BI49" s="3"/>
      <c r="BJ49" s="3"/>
      <c r="BK49" s="3"/>
      <c r="BL49" s="3"/>
      <c r="BM49" s="3"/>
      <c r="BN49" s="3"/>
      <c r="BO49" s="3"/>
    </row>
    <row r="50" spans="1:67" x14ac:dyDescent="0.25">
      <c r="A50" s="24" t="s">
        <v>0</v>
      </c>
      <c r="B50" s="20">
        <v>628</v>
      </c>
      <c r="C50" s="20">
        <v>159</v>
      </c>
      <c r="D50" s="20">
        <v>119</v>
      </c>
      <c r="E50" s="20">
        <v>82</v>
      </c>
      <c r="F50" s="20">
        <v>44</v>
      </c>
      <c r="G50" s="20">
        <v>53</v>
      </c>
      <c r="H50" s="20">
        <v>0</v>
      </c>
      <c r="I50" s="20">
        <v>0</v>
      </c>
      <c r="J50" s="29">
        <f>SUM(B50:H50)</f>
        <v>1085</v>
      </c>
      <c r="T50" s="2" t="s">
        <v>0</v>
      </c>
      <c r="U50">
        <v>1000</v>
      </c>
      <c r="V50">
        <v>800</v>
      </c>
      <c r="W50">
        <v>600</v>
      </c>
      <c r="X50">
        <v>400</v>
      </c>
      <c r="Y50">
        <v>300</v>
      </c>
      <c r="Z50">
        <v>250</v>
      </c>
      <c r="AA50">
        <v>0</v>
      </c>
      <c r="AC50" s="24" t="s">
        <v>0</v>
      </c>
      <c r="AD50" s="19">
        <f t="shared" ref="AD50:AK52" si="102">B50*U50</f>
        <v>628000</v>
      </c>
      <c r="AE50" s="19">
        <f t="shared" si="102"/>
        <v>127200</v>
      </c>
      <c r="AF50" s="19">
        <f t="shared" si="102"/>
        <v>71400</v>
      </c>
      <c r="AG50" s="19">
        <f t="shared" si="102"/>
        <v>32800</v>
      </c>
      <c r="AH50" s="19">
        <f t="shared" si="102"/>
        <v>13200</v>
      </c>
      <c r="AI50" s="19">
        <f t="shared" si="102"/>
        <v>13250</v>
      </c>
      <c r="AJ50" s="19">
        <f t="shared" si="102"/>
        <v>0</v>
      </c>
      <c r="AK50" s="19">
        <f t="shared" si="102"/>
        <v>0</v>
      </c>
      <c r="AL50" s="27">
        <f>SUM(AD50:AJ50)</f>
        <v>885850</v>
      </c>
      <c r="AV50" s="24" t="s">
        <v>0</v>
      </c>
      <c r="AW50" s="17">
        <f t="shared" ref="AW50:BC53" si="103">IFERROR(AD50/B50,"-")</f>
        <v>1000</v>
      </c>
      <c r="AX50" s="17">
        <f t="shared" si="103"/>
        <v>800</v>
      </c>
      <c r="AY50" s="17">
        <f t="shared" si="103"/>
        <v>600</v>
      </c>
      <c r="AZ50" s="17">
        <f t="shared" si="103"/>
        <v>400</v>
      </c>
      <c r="BA50" s="17">
        <f t="shared" si="103"/>
        <v>300</v>
      </c>
      <c r="BB50" s="17">
        <f t="shared" si="103"/>
        <v>250</v>
      </c>
      <c r="BC50" s="17" t="str">
        <f t="shared" si="103"/>
        <v>-</v>
      </c>
      <c r="BD50" s="17">
        <v>0</v>
      </c>
      <c r="BE50" s="25">
        <f>IFERROR(AL50/J50,"-")</f>
        <v>816.45161290322585</v>
      </c>
      <c r="BG50" s="2"/>
      <c r="BH50" s="6"/>
      <c r="BI50" s="6"/>
      <c r="BJ50" s="6"/>
      <c r="BK50" s="6"/>
      <c r="BL50" s="6"/>
      <c r="BM50" s="6"/>
      <c r="BN50" s="6"/>
      <c r="BO50" s="6"/>
    </row>
    <row r="51" spans="1:67" x14ac:dyDescent="0.25">
      <c r="A51" s="24" t="s">
        <v>1</v>
      </c>
      <c r="B51" s="20">
        <v>579</v>
      </c>
      <c r="C51" s="20">
        <v>253</v>
      </c>
      <c r="D51" s="20">
        <v>195</v>
      </c>
      <c r="E51" s="20">
        <v>183</v>
      </c>
      <c r="F51" s="20">
        <v>146</v>
      </c>
      <c r="G51" s="20">
        <v>246</v>
      </c>
      <c r="H51" s="20">
        <v>0</v>
      </c>
      <c r="I51" s="20">
        <v>0</v>
      </c>
      <c r="J51" s="29">
        <f t="shared" ref="J51:J53" si="104">SUM(B51:H51)</f>
        <v>1602</v>
      </c>
      <c r="T51" s="2" t="s">
        <v>1</v>
      </c>
      <c r="U51">
        <v>1000</v>
      </c>
      <c r="V51">
        <v>800</v>
      </c>
      <c r="W51">
        <v>600</v>
      </c>
      <c r="X51">
        <v>400</v>
      </c>
      <c r="Y51">
        <v>300</v>
      </c>
      <c r="Z51">
        <v>250</v>
      </c>
      <c r="AA51">
        <v>0</v>
      </c>
      <c r="AC51" s="24" t="s">
        <v>1</v>
      </c>
      <c r="AD51" s="19">
        <f t="shared" si="102"/>
        <v>579000</v>
      </c>
      <c r="AE51" s="19">
        <f t="shared" si="102"/>
        <v>202400</v>
      </c>
      <c r="AF51" s="19">
        <f t="shared" si="102"/>
        <v>117000</v>
      </c>
      <c r="AG51" s="19">
        <f t="shared" si="102"/>
        <v>73200</v>
      </c>
      <c r="AH51" s="19">
        <f t="shared" si="102"/>
        <v>43800</v>
      </c>
      <c r="AI51" s="19">
        <f t="shared" si="102"/>
        <v>61500</v>
      </c>
      <c r="AJ51" s="19">
        <f t="shared" si="102"/>
        <v>0</v>
      </c>
      <c r="AK51" s="19">
        <f t="shared" si="102"/>
        <v>0</v>
      </c>
      <c r="AL51" s="27">
        <f>SUM(AD51:AJ51)</f>
        <v>1076900</v>
      </c>
      <c r="AV51" s="24" t="s">
        <v>1</v>
      </c>
      <c r="AW51" s="17">
        <f t="shared" si="103"/>
        <v>1000</v>
      </c>
      <c r="AX51" s="17">
        <f t="shared" si="103"/>
        <v>800</v>
      </c>
      <c r="AY51" s="17">
        <f t="shared" si="103"/>
        <v>600</v>
      </c>
      <c r="AZ51" s="17">
        <f t="shared" si="103"/>
        <v>400</v>
      </c>
      <c r="BA51" s="17">
        <f t="shared" si="103"/>
        <v>300</v>
      </c>
      <c r="BB51" s="17">
        <f t="shared" si="103"/>
        <v>250</v>
      </c>
      <c r="BC51" s="17" t="str">
        <f t="shared" si="103"/>
        <v>-</v>
      </c>
      <c r="BD51" s="17">
        <v>0</v>
      </c>
      <c r="BE51" s="25">
        <f>IFERROR(AL51/J51,"-")</f>
        <v>672.22222222222217</v>
      </c>
      <c r="BG51" s="2"/>
      <c r="BH51" s="6"/>
      <c r="BI51" s="6"/>
      <c r="BJ51" s="6"/>
      <c r="BK51" s="6"/>
      <c r="BL51" s="6"/>
      <c r="BM51" s="6"/>
      <c r="BN51" s="6"/>
      <c r="BO51" s="6"/>
    </row>
    <row r="52" spans="1:67" x14ac:dyDescent="0.25">
      <c r="A52" s="24" t="s">
        <v>12</v>
      </c>
      <c r="B52" s="20">
        <f t="shared" ref="B52:C52" si="105">L52-B50-B51</f>
        <v>159</v>
      </c>
      <c r="C52" s="20">
        <f t="shared" si="105"/>
        <v>49</v>
      </c>
      <c r="D52" s="20">
        <f>N52-D50-D51</f>
        <v>27</v>
      </c>
      <c r="E52" s="20">
        <f>O52-E50-E51</f>
        <v>23</v>
      </c>
      <c r="F52" s="20">
        <f>P52-F50-F51</f>
        <v>17</v>
      </c>
      <c r="G52" s="20">
        <f>Q52-G50-G51</f>
        <v>22</v>
      </c>
      <c r="H52" s="20">
        <v>0</v>
      </c>
      <c r="I52" s="20">
        <v>0</v>
      </c>
      <c r="J52" s="29">
        <f t="shared" si="104"/>
        <v>297</v>
      </c>
      <c r="L52">
        <v>1366</v>
      </c>
      <c r="M52">
        <v>461</v>
      </c>
      <c r="N52">
        <v>341</v>
      </c>
      <c r="O52">
        <v>288</v>
      </c>
      <c r="P52">
        <v>207</v>
      </c>
      <c r="Q52">
        <v>321</v>
      </c>
      <c r="R52">
        <v>1397</v>
      </c>
      <c r="T52" s="2" t="s">
        <v>12</v>
      </c>
      <c r="U52">
        <v>1000</v>
      </c>
      <c r="V52">
        <v>800</v>
      </c>
      <c r="W52">
        <v>600</v>
      </c>
      <c r="X52">
        <v>400</v>
      </c>
      <c r="Y52">
        <v>300</v>
      </c>
      <c r="Z52">
        <v>250</v>
      </c>
      <c r="AA52">
        <v>0</v>
      </c>
      <c r="AC52" s="24" t="s">
        <v>12</v>
      </c>
      <c r="AD52" s="19">
        <f t="shared" si="102"/>
        <v>159000</v>
      </c>
      <c r="AE52" s="19">
        <f t="shared" si="102"/>
        <v>39200</v>
      </c>
      <c r="AF52" s="19">
        <f t="shared" si="102"/>
        <v>16200</v>
      </c>
      <c r="AG52" s="19">
        <f t="shared" si="102"/>
        <v>9200</v>
      </c>
      <c r="AH52" s="19">
        <f t="shared" si="102"/>
        <v>5100</v>
      </c>
      <c r="AI52" s="19">
        <f t="shared" si="102"/>
        <v>5500</v>
      </c>
      <c r="AJ52" s="19">
        <f t="shared" si="102"/>
        <v>0</v>
      </c>
      <c r="AK52" s="19">
        <f t="shared" si="102"/>
        <v>0</v>
      </c>
      <c r="AL52" s="27">
        <f>SUM(AD52:AJ52)</f>
        <v>234200</v>
      </c>
      <c r="AM52" s="3">
        <f>SUM(AL50:AL52)</f>
        <v>2196950</v>
      </c>
      <c r="AV52" s="24" t="s">
        <v>12</v>
      </c>
      <c r="AW52" s="17">
        <f t="shared" si="103"/>
        <v>1000</v>
      </c>
      <c r="AX52" s="17">
        <f t="shared" si="103"/>
        <v>800</v>
      </c>
      <c r="AY52" s="17">
        <f t="shared" si="103"/>
        <v>600</v>
      </c>
      <c r="AZ52" s="17">
        <f t="shared" si="103"/>
        <v>400</v>
      </c>
      <c r="BA52" s="17">
        <f t="shared" si="103"/>
        <v>300</v>
      </c>
      <c r="BB52" s="17">
        <f t="shared" si="103"/>
        <v>250</v>
      </c>
      <c r="BC52" s="17" t="str">
        <f t="shared" si="103"/>
        <v>-</v>
      </c>
      <c r="BD52" s="17">
        <v>0</v>
      </c>
      <c r="BE52" s="25">
        <f>IFERROR(AL52/J52,"-")</f>
        <v>788.55218855218857</v>
      </c>
      <c r="BG52" s="2"/>
      <c r="BH52" s="6"/>
      <c r="BI52" s="6"/>
      <c r="BJ52" s="6"/>
      <c r="BK52" s="6"/>
      <c r="BL52" s="6"/>
      <c r="BM52" s="6"/>
      <c r="BN52" s="6"/>
      <c r="BO52" s="6"/>
    </row>
    <row r="53" spans="1:67" x14ac:dyDescent="0.25">
      <c r="A53" s="24" t="s">
        <v>13</v>
      </c>
      <c r="B53" s="20">
        <f t="shared" ref="B53:I53" si="106">SUM(B50:B52)</f>
        <v>1366</v>
      </c>
      <c r="C53" s="20">
        <f t="shared" si="106"/>
        <v>461</v>
      </c>
      <c r="D53" s="20">
        <f t="shared" si="106"/>
        <v>341</v>
      </c>
      <c r="E53" s="20">
        <f t="shared" si="106"/>
        <v>288</v>
      </c>
      <c r="F53" s="20">
        <f t="shared" si="106"/>
        <v>207</v>
      </c>
      <c r="G53" s="20">
        <f t="shared" si="106"/>
        <v>321</v>
      </c>
      <c r="H53" s="20">
        <f t="shared" si="106"/>
        <v>0</v>
      </c>
      <c r="I53" s="20">
        <f t="shared" si="106"/>
        <v>0</v>
      </c>
      <c r="J53" s="29">
        <f t="shared" si="104"/>
        <v>2984</v>
      </c>
      <c r="R53">
        <v>1184</v>
      </c>
      <c r="T53" s="2" t="s">
        <v>14</v>
      </c>
      <c r="U53">
        <v>1000</v>
      </c>
      <c r="V53">
        <v>800</v>
      </c>
      <c r="W53">
        <v>600</v>
      </c>
      <c r="X53">
        <v>400</v>
      </c>
      <c r="Y53">
        <v>300</v>
      </c>
      <c r="Z53">
        <v>250</v>
      </c>
      <c r="AA53">
        <v>0</v>
      </c>
      <c r="AC53" s="24" t="s">
        <v>13</v>
      </c>
      <c r="AD53" s="40">
        <f>SUM(AD50:AD52)</f>
        <v>1366000</v>
      </c>
      <c r="AE53" s="40">
        <f t="shared" ref="AE53:AL53" si="107">SUM(AE50:AE52)</f>
        <v>368800</v>
      </c>
      <c r="AF53" s="40">
        <f t="shared" si="107"/>
        <v>204600</v>
      </c>
      <c r="AG53" s="40">
        <f t="shared" si="107"/>
        <v>115200</v>
      </c>
      <c r="AH53" s="40">
        <f t="shared" si="107"/>
        <v>62100</v>
      </c>
      <c r="AI53" s="40">
        <f t="shared" si="107"/>
        <v>80250</v>
      </c>
      <c r="AJ53" s="40">
        <f t="shared" si="107"/>
        <v>0</v>
      </c>
      <c r="AK53" s="40">
        <f t="shared" ref="AK53" si="108">SUM(AK50:AK52)</f>
        <v>0</v>
      </c>
      <c r="AL53" s="41">
        <f t="shared" si="107"/>
        <v>2196950</v>
      </c>
      <c r="AV53" s="24" t="s">
        <v>37</v>
      </c>
      <c r="AW53" s="17">
        <f t="shared" si="103"/>
        <v>1000</v>
      </c>
      <c r="AX53" s="17">
        <f t="shared" si="103"/>
        <v>800</v>
      </c>
      <c r="AY53" s="17">
        <f t="shared" si="103"/>
        <v>600</v>
      </c>
      <c r="AZ53" s="17">
        <f t="shared" si="103"/>
        <v>400</v>
      </c>
      <c r="BA53" s="17">
        <f t="shared" si="103"/>
        <v>300</v>
      </c>
      <c r="BB53" s="17">
        <f t="shared" si="103"/>
        <v>250</v>
      </c>
      <c r="BC53" s="17" t="str">
        <f t="shared" si="103"/>
        <v>-</v>
      </c>
      <c r="BD53" s="17">
        <v>0</v>
      </c>
      <c r="BE53" s="25">
        <f>IFERROR(AL53/J53,"-")</f>
        <v>736.24329758713134</v>
      </c>
      <c r="BG53" s="2"/>
      <c r="BH53" s="6"/>
      <c r="BI53" s="6"/>
      <c r="BJ53" s="6"/>
      <c r="BK53" s="6"/>
      <c r="BL53" s="6"/>
      <c r="BM53" s="6"/>
      <c r="BN53" s="6"/>
      <c r="BO53" s="6"/>
    </row>
    <row r="54" spans="1:67" x14ac:dyDescent="0.25">
      <c r="A54" s="24"/>
      <c r="B54" s="20"/>
      <c r="C54" s="20"/>
      <c r="D54" s="20"/>
      <c r="E54" s="20"/>
      <c r="F54" s="20"/>
      <c r="G54" s="20"/>
      <c r="H54" s="20"/>
      <c r="I54" s="20"/>
      <c r="J54" s="29"/>
      <c r="T54" s="2"/>
      <c r="AC54" s="50" t="s">
        <v>27</v>
      </c>
      <c r="AD54" s="51">
        <f t="shared" ref="AD54:AK54" si="109">B53*U53</f>
        <v>1366000</v>
      </c>
      <c r="AE54" s="51">
        <f t="shared" si="109"/>
        <v>368800</v>
      </c>
      <c r="AF54" s="51">
        <f t="shared" si="109"/>
        <v>204600</v>
      </c>
      <c r="AG54" s="51">
        <f t="shared" si="109"/>
        <v>115200</v>
      </c>
      <c r="AH54" s="51">
        <f t="shared" si="109"/>
        <v>62100</v>
      </c>
      <c r="AI54" s="51">
        <f t="shared" si="109"/>
        <v>80250</v>
      </c>
      <c r="AJ54" s="51">
        <f t="shared" si="109"/>
        <v>0</v>
      </c>
      <c r="AK54" s="51">
        <f t="shared" si="109"/>
        <v>0</v>
      </c>
      <c r="AL54" s="52">
        <f>SUM(AD54:AJ54)</f>
        <v>2196950</v>
      </c>
      <c r="AV54" s="24"/>
      <c r="AW54" s="17"/>
      <c r="AX54" s="17"/>
      <c r="AY54" s="17"/>
      <c r="AZ54" s="17"/>
      <c r="BA54" s="17"/>
      <c r="BB54" s="17"/>
      <c r="BC54" s="17"/>
      <c r="BD54" s="17"/>
      <c r="BE54" s="25"/>
      <c r="BG54" s="2"/>
      <c r="BH54" s="6"/>
      <c r="BI54" s="6"/>
      <c r="BJ54" s="6"/>
      <c r="BK54" s="6"/>
      <c r="BL54" s="6"/>
      <c r="BM54" s="6"/>
      <c r="BN54" s="6"/>
      <c r="BO54" s="6"/>
    </row>
    <row r="55" spans="1:67" x14ac:dyDescent="0.25">
      <c r="A55" s="23" t="s">
        <v>15</v>
      </c>
      <c r="B55" s="20"/>
      <c r="C55" s="20"/>
      <c r="D55" s="20"/>
      <c r="E55" s="20"/>
      <c r="F55" s="20"/>
      <c r="G55" s="20"/>
      <c r="H55" s="20"/>
      <c r="I55" s="20"/>
      <c r="J55" s="29"/>
      <c r="T55" t="s">
        <v>15</v>
      </c>
      <c r="AC55" s="23" t="s">
        <v>15</v>
      </c>
      <c r="AD55" s="19"/>
      <c r="AE55" s="19"/>
      <c r="AF55" s="19"/>
      <c r="AG55" s="19"/>
      <c r="AH55" s="19"/>
      <c r="AI55" s="19"/>
      <c r="AJ55" s="19"/>
      <c r="AK55" s="19"/>
      <c r="AL55" s="27"/>
      <c r="AV55" s="23" t="s">
        <v>15</v>
      </c>
      <c r="AW55" s="17"/>
      <c r="AX55" s="19"/>
      <c r="AY55" s="19"/>
      <c r="AZ55" s="19"/>
      <c r="BA55" s="19"/>
      <c r="BB55" s="19"/>
      <c r="BC55" s="19"/>
      <c r="BD55" s="19"/>
      <c r="BE55" s="27"/>
      <c r="BH55" s="6"/>
      <c r="BI55" s="3"/>
      <c r="BJ55" s="3"/>
      <c r="BK55" s="3"/>
      <c r="BL55" s="3"/>
      <c r="BM55" s="3"/>
      <c r="BN55" s="3"/>
      <c r="BO55" s="3"/>
    </row>
    <row r="56" spans="1:67" x14ac:dyDescent="0.25">
      <c r="A56" s="24" t="s">
        <v>0</v>
      </c>
      <c r="B56" s="20">
        <v>329</v>
      </c>
      <c r="C56" s="20">
        <v>96</v>
      </c>
      <c r="D56" s="20">
        <v>60</v>
      </c>
      <c r="E56" s="20">
        <v>30</v>
      </c>
      <c r="F56" s="20">
        <v>29</v>
      </c>
      <c r="G56" s="20">
        <v>33</v>
      </c>
      <c r="H56" s="20">
        <v>101</v>
      </c>
      <c r="I56" s="20">
        <v>0</v>
      </c>
      <c r="J56" s="29">
        <f>SUM(B56:H56)</f>
        <v>678</v>
      </c>
      <c r="T56" s="2" t="s">
        <v>0</v>
      </c>
      <c r="U56">
        <f>350+1000</f>
        <v>1350</v>
      </c>
      <c r="V56">
        <f>350+800</f>
        <v>1150</v>
      </c>
      <c r="W56">
        <f>350+600</f>
        <v>950</v>
      </c>
      <c r="X56">
        <f>350+400</f>
        <v>750</v>
      </c>
      <c r="Y56">
        <f>350+300</f>
        <v>650</v>
      </c>
      <c r="Z56">
        <f>350+250</f>
        <v>600</v>
      </c>
      <c r="AA56">
        <f>350+0</f>
        <v>350</v>
      </c>
      <c r="AC56" s="24" t="s">
        <v>0</v>
      </c>
      <c r="AD56" s="19">
        <f t="shared" ref="AD56:AK58" si="110">B56*U56</f>
        <v>444150</v>
      </c>
      <c r="AE56" s="19">
        <f t="shared" si="110"/>
        <v>110400</v>
      </c>
      <c r="AF56" s="19">
        <f t="shared" si="110"/>
        <v>57000</v>
      </c>
      <c r="AG56" s="19">
        <f t="shared" si="110"/>
        <v>22500</v>
      </c>
      <c r="AH56" s="19">
        <f t="shared" si="110"/>
        <v>18850</v>
      </c>
      <c r="AI56" s="19">
        <f t="shared" si="110"/>
        <v>19800</v>
      </c>
      <c r="AJ56" s="19">
        <f t="shared" si="110"/>
        <v>35350</v>
      </c>
      <c r="AK56" s="19">
        <f t="shared" si="110"/>
        <v>0</v>
      </c>
      <c r="AL56" s="27">
        <f>SUM(AD56:AJ56)</f>
        <v>708050</v>
      </c>
      <c r="AV56" s="24" t="s">
        <v>0</v>
      </c>
      <c r="AW56" s="17">
        <f t="shared" ref="AW56:BC59" si="111">IFERROR(AD56/B56,"-")</f>
        <v>1350</v>
      </c>
      <c r="AX56" s="17">
        <f t="shared" si="111"/>
        <v>1150</v>
      </c>
      <c r="AY56" s="17">
        <f t="shared" si="111"/>
        <v>950</v>
      </c>
      <c r="AZ56" s="17">
        <f t="shared" si="111"/>
        <v>750</v>
      </c>
      <c r="BA56" s="17">
        <f t="shared" si="111"/>
        <v>650</v>
      </c>
      <c r="BB56" s="17">
        <f t="shared" si="111"/>
        <v>600</v>
      </c>
      <c r="BC56" s="17">
        <f t="shared" si="111"/>
        <v>350</v>
      </c>
      <c r="BD56" s="17">
        <v>0</v>
      </c>
      <c r="BE56" s="25">
        <f>IFERROR(AL56/J56,"-")</f>
        <v>1044.3215339233038</v>
      </c>
      <c r="BG56" s="2"/>
      <c r="BH56" s="6"/>
      <c r="BI56" s="6"/>
      <c r="BJ56" s="6"/>
      <c r="BK56" s="6"/>
      <c r="BL56" s="6"/>
      <c r="BM56" s="6"/>
      <c r="BN56" s="6"/>
      <c r="BO56" s="6"/>
    </row>
    <row r="57" spans="1:67" x14ac:dyDescent="0.25">
      <c r="A57" s="24" t="s">
        <v>1</v>
      </c>
      <c r="B57" s="20">
        <v>612</v>
      </c>
      <c r="C57" s="20">
        <v>295</v>
      </c>
      <c r="D57" s="20">
        <v>252</v>
      </c>
      <c r="E57" s="20">
        <v>195</v>
      </c>
      <c r="F57" s="20">
        <v>176</v>
      </c>
      <c r="G57" s="20">
        <v>276</v>
      </c>
      <c r="H57" s="20">
        <v>1474</v>
      </c>
      <c r="I57" s="20">
        <v>0</v>
      </c>
      <c r="J57" s="29">
        <f t="shared" ref="J57:J59" si="112">SUM(B57:H57)</f>
        <v>3280</v>
      </c>
      <c r="T57" s="2" t="s">
        <v>1</v>
      </c>
      <c r="U57">
        <f t="shared" ref="U57:U58" si="113">350+1000</f>
        <v>1350</v>
      </c>
      <c r="V57">
        <f t="shared" ref="V57:V58" si="114">350+800</f>
        <v>1150</v>
      </c>
      <c r="W57">
        <f t="shared" ref="W57:W58" si="115">350+600</f>
        <v>950</v>
      </c>
      <c r="X57">
        <f t="shared" ref="X57:X58" si="116">350+400</f>
        <v>750</v>
      </c>
      <c r="Y57">
        <f t="shared" ref="Y57:Y58" si="117">350+300</f>
        <v>650</v>
      </c>
      <c r="Z57">
        <f t="shared" ref="Z57:Z58" si="118">350+250</f>
        <v>600</v>
      </c>
      <c r="AA57">
        <f t="shared" ref="AA57:AA58" si="119">350+0</f>
        <v>350</v>
      </c>
      <c r="AC57" s="24" t="s">
        <v>1</v>
      </c>
      <c r="AD57" s="19">
        <f t="shared" si="110"/>
        <v>826200</v>
      </c>
      <c r="AE57" s="19">
        <f t="shared" si="110"/>
        <v>339250</v>
      </c>
      <c r="AF57" s="19">
        <f t="shared" si="110"/>
        <v>239400</v>
      </c>
      <c r="AG57" s="19">
        <f t="shared" si="110"/>
        <v>146250</v>
      </c>
      <c r="AH57" s="19">
        <f t="shared" si="110"/>
        <v>114400</v>
      </c>
      <c r="AI57" s="19">
        <f t="shared" si="110"/>
        <v>165600</v>
      </c>
      <c r="AJ57" s="19">
        <f t="shared" si="110"/>
        <v>515900</v>
      </c>
      <c r="AK57" s="19">
        <f t="shared" si="110"/>
        <v>0</v>
      </c>
      <c r="AL57" s="27">
        <f>SUM(AD57:AJ57)</f>
        <v>2347000</v>
      </c>
      <c r="AV57" s="24" t="s">
        <v>1</v>
      </c>
      <c r="AW57" s="17">
        <f t="shared" si="111"/>
        <v>1350</v>
      </c>
      <c r="AX57" s="17">
        <f t="shared" si="111"/>
        <v>1150</v>
      </c>
      <c r="AY57" s="17">
        <f t="shared" si="111"/>
        <v>950</v>
      </c>
      <c r="AZ57" s="17">
        <f t="shared" si="111"/>
        <v>750</v>
      </c>
      <c r="BA57" s="17">
        <f t="shared" si="111"/>
        <v>650</v>
      </c>
      <c r="BB57" s="17">
        <f t="shared" si="111"/>
        <v>600</v>
      </c>
      <c r="BC57" s="17">
        <f t="shared" si="111"/>
        <v>350</v>
      </c>
      <c r="BD57" s="17">
        <v>0</v>
      </c>
      <c r="BE57" s="25">
        <f>IFERROR(AL57/J57,"-")</f>
        <v>715.54878048780483</v>
      </c>
      <c r="BG57" s="2"/>
      <c r="BH57" s="6"/>
      <c r="BI57" s="6"/>
      <c r="BJ57" s="6"/>
      <c r="BK57" s="6"/>
      <c r="BL57" s="6"/>
      <c r="BM57" s="6"/>
      <c r="BN57" s="6"/>
      <c r="BO57" s="6"/>
    </row>
    <row r="58" spans="1:67" x14ac:dyDescent="0.25">
      <c r="A58" s="24" t="s">
        <v>12</v>
      </c>
      <c r="B58" s="20">
        <f t="shared" ref="B58:C58" si="120">L58-B56-B57</f>
        <v>122</v>
      </c>
      <c r="C58" s="20">
        <f t="shared" si="120"/>
        <v>52</v>
      </c>
      <c r="D58" s="20">
        <f>N58-D56-D57</f>
        <v>28</v>
      </c>
      <c r="E58" s="20">
        <f>O58-E56-E57</f>
        <v>18</v>
      </c>
      <c r="F58" s="20">
        <f>P58-F56-F57</f>
        <v>24</v>
      </c>
      <c r="G58" s="20">
        <f>Q58-G56-G57</f>
        <v>26</v>
      </c>
      <c r="H58" s="20">
        <f>R58-H56-H57</f>
        <v>115</v>
      </c>
      <c r="I58" s="20">
        <v>0</v>
      </c>
      <c r="J58" s="29">
        <f t="shared" si="112"/>
        <v>385</v>
      </c>
      <c r="L58">
        <v>1063</v>
      </c>
      <c r="M58">
        <v>443</v>
      </c>
      <c r="N58">
        <v>340</v>
      </c>
      <c r="O58">
        <v>243</v>
      </c>
      <c r="P58">
        <v>229</v>
      </c>
      <c r="Q58">
        <v>335</v>
      </c>
      <c r="R58">
        <v>1690</v>
      </c>
      <c r="T58" s="2" t="s">
        <v>12</v>
      </c>
      <c r="U58">
        <f t="shared" si="113"/>
        <v>1350</v>
      </c>
      <c r="V58">
        <f t="shared" si="114"/>
        <v>1150</v>
      </c>
      <c r="W58">
        <f t="shared" si="115"/>
        <v>950</v>
      </c>
      <c r="X58">
        <f t="shared" si="116"/>
        <v>750</v>
      </c>
      <c r="Y58">
        <f t="shared" si="117"/>
        <v>650</v>
      </c>
      <c r="Z58">
        <f t="shared" si="118"/>
        <v>600</v>
      </c>
      <c r="AA58">
        <f t="shared" si="119"/>
        <v>350</v>
      </c>
      <c r="AC58" s="24" t="s">
        <v>12</v>
      </c>
      <c r="AD58" s="19">
        <f t="shared" si="110"/>
        <v>164700</v>
      </c>
      <c r="AE58" s="19">
        <f t="shared" si="110"/>
        <v>59800</v>
      </c>
      <c r="AF58" s="19">
        <f t="shared" si="110"/>
        <v>26600</v>
      </c>
      <c r="AG58" s="19">
        <f t="shared" si="110"/>
        <v>13500</v>
      </c>
      <c r="AH58" s="19">
        <f t="shared" si="110"/>
        <v>15600</v>
      </c>
      <c r="AI58" s="19">
        <f t="shared" si="110"/>
        <v>15600</v>
      </c>
      <c r="AJ58" s="19">
        <f t="shared" si="110"/>
        <v>40250</v>
      </c>
      <c r="AK58" s="19">
        <f t="shared" si="110"/>
        <v>0</v>
      </c>
      <c r="AL58" s="27">
        <f>SUM(AD58:AJ58)</f>
        <v>336050</v>
      </c>
      <c r="AM58" s="3">
        <f>SUM(AL56:AL58)</f>
        <v>3391100</v>
      </c>
      <c r="AV58" s="24" t="s">
        <v>12</v>
      </c>
      <c r="AW58" s="17">
        <f t="shared" si="111"/>
        <v>1350</v>
      </c>
      <c r="AX58" s="17">
        <f t="shared" si="111"/>
        <v>1150</v>
      </c>
      <c r="AY58" s="17">
        <f t="shared" si="111"/>
        <v>950</v>
      </c>
      <c r="AZ58" s="17">
        <f t="shared" si="111"/>
        <v>750</v>
      </c>
      <c r="BA58" s="17">
        <f t="shared" si="111"/>
        <v>650</v>
      </c>
      <c r="BB58" s="17">
        <f t="shared" si="111"/>
        <v>600</v>
      </c>
      <c r="BC58" s="17">
        <f t="shared" si="111"/>
        <v>350</v>
      </c>
      <c r="BD58" s="17">
        <v>0</v>
      </c>
      <c r="BE58" s="25">
        <f>IFERROR(AL58/J58,"-")</f>
        <v>872.85714285714289</v>
      </c>
      <c r="BG58" s="2"/>
      <c r="BH58" s="6"/>
      <c r="BI58" s="6"/>
      <c r="BJ58" s="6"/>
      <c r="BK58" s="6"/>
      <c r="BL58" s="6"/>
      <c r="BM58" s="6"/>
      <c r="BN58" s="6"/>
      <c r="BO58" s="6"/>
    </row>
    <row r="59" spans="1:67" x14ac:dyDescent="0.25">
      <c r="A59" s="24" t="s">
        <v>13</v>
      </c>
      <c r="B59" s="20">
        <f t="shared" ref="B59:I59" si="121">SUM(B56:B58)</f>
        <v>1063</v>
      </c>
      <c r="C59" s="20">
        <f t="shared" si="121"/>
        <v>443</v>
      </c>
      <c r="D59" s="20">
        <f t="shared" si="121"/>
        <v>340</v>
      </c>
      <c r="E59" s="20">
        <f t="shared" si="121"/>
        <v>243</v>
      </c>
      <c r="F59" s="20">
        <f t="shared" si="121"/>
        <v>229</v>
      </c>
      <c r="G59" s="20">
        <f t="shared" si="121"/>
        <v>335</v>
      </c>
      <c r="H59" s="20">
        <f t="shared" si="121"/>
        <v>1690</v>
      </c>
      <c r="I59" s="20">
        <f t="shared" si="121"/>
        <v>0</v>
      </c>
      <c r="J59" s="29">
        <f t="shared" si="112"/>
        <v>4343</v>
      </c>
      <c r="R59">
        <v>1424</v>
      </c>
      <c r="T59" s="2" t="s">
        <v>16</v>
      </c>
      <c r="U59">
        <v>1000</v>
      </c>
      <c r="V59">
        <v>800</v>
      </c>
      <c r="W59">
        <v>600</v>
      </c>
      <c r="X59">
        <v>400</v>
      </c>
      <c r="Y59">
        <v>300</v>
      </c>
      <c r="Z59">
        <v>250</v>
      </c>
      <c r="AA59">
        <v>0</v>
      </c>
      <c r="AC59" s="24" t="s">
        <v>13</v>
      </c>
      <c r="AD59" s="40">
        <f>SUM(AD56:AD58)</f>
        <v>1435050</v>
      </c>
      <c r="AE59" s="40">
        <f t="shared" ref="AE59:AL59" si="122">SUM(AE56:AE58)</f>
        <v>509450</v>
      </c>
      <c r="AF59" s="40">
        <f t="shared" si="122"/>
        <v>323000</v>
      </c>
      <c r="AG59" s="40">
        <f t="shared" si="122"/>
        <v>182250</v>
      </c>
      <c r="AH59" s="40">
        <f t="shared" si="122"/>
        <v>148850</v>
      </c>
      <c r="AI59" s="40">
        <f t="shared" si="122"/>
        <v>201000</v>
      </c>
      <c r="AJ59" s="40">
        <f t="shared" si="122"/>
        <v>591500</v>
      </c>
      <c r="AK59" s="40">
        <f t="shared" ref="AK59" si="123">SUM(AK56:AK58)</f>
        <v>0</v>
      </c>
      <c r="AL59" s="41">
        <f t="shared" si="122"/>
        <v>3391100</v>
      </c>
      <c r="AV59" s="24" t="s">
        <v>37</v>
      </c>
      <c r="AW59" s="17">
        <f t="shared" si="111"/>
        <v>1350</v>
      </c>
      <c r="AX59" s="17">
        <f t="shared" si="111"/>
        <v>1150</v>
      </c>
      <c r="AY59" s="17">
        <f t="shared" si="111"/>
        <v>950</v>
      </c>
      <c r="AZ59" s="17">
        <f t="shared" si="111"/>
        <v>750</v>
      </c>
      <c r="BA59" s="17">
        <f t="shared" si="111"/>
        <v>650</v>
      </c>
      <c r="BB59" s="17">
        <f t="shared" si="111"/>
        <v>600</v>
      </c>
      <c r="BC59" s="17">
        <f t="shared" si="111"/>
        <v>350</v>
      </c>
      <c r="BD59" s="17">
        <v>0</v>
      </c>
      <c r="BE59" s="25">
        <f>IFERROR(AL59/J59,"-")</f>
        <v>780.81970987796456</v>
      </c>
      <c r="BG59" s="2"/>
      <c r="BH59" s="6"/>
      <c r="BI59" s="6"/>
      <c r="BJ59" s="6"/>
      <c r="BK59" s="6"/>
      <c r="BL59" s="6"/>
      <c r="BM59" s="6"/>
      <c r="BN59" s="6"/>
      <c r="BO59" s="6"/>
    </row>
    <row r="60" spans="1:67" x14ac:dyDescent="0.25">
      <c r="A60" s="24"/>
      <c r="B60" s="20"/>
      <c r="C60" s="20"/>
      <c r="D60" s="20"/>
      <c r="E60" s="20"/>
      <c r="F60" s="20"/>
      <c r="G60" s="20"/>
      <c r="H60" s="20"/>
      <c r="I60" s="20"/>
      <c r="J60" s="29"/>
      <c r="T60" s="2"/>
      <c r="AC60" s="50" t="s">
        <v>27</v>
      </c>
      <c r="AD60" s="51">
        <f t="shared" ref="AD60:AK60" si="124">B59*U59</f>
        <v>1063000</v>
      </c>
      <c r="AE60" s="51">
        <f t="shared" si="124"/>
        <v>354400</v>
      </c>
      <c r="AF60" s="51">
        <f t="shared" si="124"/>
        <v>204000</v>
      </c>
      <c r="AG60" s="51">
        <f t="shared" si="124"/>
        <v>97200</v>
      </c>
      <c r="AH60" s="51">
        <f t="shared" si="124"/>
        <v>68700</v>
      </c>
      <c r="AI60" s="51">
        <f t="shared" si="124"/>
        <v>83750</v>
      </c>
      <c r="AJ60" s="51">
        <f t="shared" si="124"/>
        <v>0</v>
      </c>
      <c r="AK60" s="51">
        <f t="shared" si="124"/>
        <v>0</v>
      </c>
      <c r="AL60" s="52">
        <f>SUM(AD60:AJ60)</f>
        <v>1871050</v>
      </c>
      <c r="AV60" s="24"/>
      <c r="AW60" s="17"/>
      <c r="AX60" s="17"/>
      <c r="AY60" s="17"/>
      <c r="AZ60" s="17"/>
      <c r="BA60" s="17"/>
      <c r="BB60" s="17"/>
      <c r="BC60" s="17"/>
      <c r="BD60" s="17"/>
      <c r="BE60" s="25"/>
      <c r="BG60" s="2"/>
      <c r="BH60" s="6"/>
      <c r="BI60" s="6"/>
      <c r="BJ60" s="6"/>
      <c r="BK60" s="6"/>
      <c r="BL60" s="6"/>
      <c r="BM60" s="6"/>
      <c r="BN60" s="6"/>
      <c r="BO60" s="6"/>
    </row>
    <row r="61" spans="1:67" x14ac:dyDescent="0.25">
      <c r="A61" s="23" t="s">
        <v>17</v>
      </c>
      <c r="B61" s="20"/>
      <c r="C61" s="20"/>
      <c r="D61" s="20"/>
      <c r="E61" s="20"/>
      <c r="F61" s="20"/>
      <c r="G61" s="20"/>
      <c r="H61" s="20"/>
      <c r="I61" s="20"/>
      <c r="J61" s="29"/>
      <c r="T61" t="s">
        <v>17</v>
      </c>
      <c r="AC61" s="23" t="s">
        <v>17</v>
      </c>
      <c r="AD61" s="19"/>
      <c r="AE61" s="19"/>
      <c r="AF61" s="19"/>
      <c r="AG61" s="19"/>
      <c r="AH61" s="19"/>
      <c r="AI61" s="19"/>
      <c r="AJ61" s="19"/>
      <c r="AK61" s="19"/>
      <c r="AL61" s="27"/>
      <c r="AV61" s="23" t="s">
        <v>17</v>
      </c>
      <c r="AW61" s="17"/>
      <c r="AX61" s="19"/>
      <c r="AY61" s="19"/>
      <c r="AZ61" s="19"/>
      <c r="BA61" s="19"/>
      <c r="BB61" s="19"/>
      <c r="BC61" s="19"/>
      <c r="BD61" s="19"/>
      <c r="BE61" s="27"/>
      <c r="BH61" s="6"/>
      <c r="BI61" s="3"/>
      <c r="BJ61" s="3"/>
      <c r="BK61" s="3"/>
      <c r="BL61" s="3"/>
      <c r="BM61" s="3"/>
      <c r="BN61" s="3"/>
      <c r="BO61" s="3"/>
    </row>
    <row r="62" spans="1:67" x14ac:dyDescent="0.25">
      <c r="A62" s="24" t="s">
        <v>0</v>
      </c>
      <c r="B62" s="20">
        <v>46</v>
      </c>
      <c r="C62" s="20">
        <v>11</v>
      </c>
      <c r="D62" s="20">
        <v>14</v>
      </c>
      <c r="E62" s="20">
        <v>6</v>
      </c>
      <c r="F62" s="20">
        <v>3</v>
      </c>
      <c r="G62" s="20">
        <v>10</v>
      </c>
      <c r="H62" s="20">
        <v>25</v>
      </c>
      <c r="I62" s="20">
        <v>0</v>
      </c>
      <c r="J62" s="29">
        <f>SUM(B62:H62)</f>
        <v>115</v>
      </c>
      <c r="T62" s="2" t="s">
        <v>0</v>
      </c>
      <c r="U62">
        <f>500+1000</f>
        <v>1500</v>
      </c>
      <c r="V62">
        <f>500+800</f>
        <v>1300</v>
      </c>
      <c r="W62">
        <f>500+600</f>
        <v>1100</v>
      </c>
      <c r="X62">
        <f>500+400</f>
        <v>900</v>
      </c>
      <c r="Y62">
        <f>500+300</f>
        <v>800</v>
      </c>
      <c r="Z62">
        <f>500+250</f>
        <v>750</v>
      </c>
      <c r="AA62">
        <v>500</v>
      </c>
      <c r="AC62" s="24" t="s">
        <v>0</v>
      </c>
      <c r="AD62" s="19">
        <f t="shared" ref="AD62:AK64" si="125">B62*U62</f>
        <v>69000</v>
      </c>
      <c r="AE62" s="19">
        <f t="shared" si="125"/>
        <v>14300</v>
      </c>
      <c r="AF62" s="19">
        <f t="shared" si="125"/>
        <v>15400</v>
      </c>
      <c r="AG62" s="19">
        <f t="shared" si="125"/>
        <v>5400</v>
      </c>
      <c r="AH62" s="19">
        <f t="shared" si="125"/>
        <v>2400</v>
      </c>
      <c r="AI62" s="19">
        <f t="shared" si="125"/>
        <v>7500</v>
      </c>
      <c r="AJ62" s="19">
        <f t="shared" si="125"/>
        <v>12500</v>
      </c>
      <c r="AK62" s="19">
        <f t="shared" si="125"/>
        <v>0</v>
      </c>
      <c r="AL62" s="27">
        <f>SUM(AD62:AJ62)</f>
        <v>126500</v>
      </c>
      <c r="AV62" s="24" t="s">
        <v>0</v>
      </c>
      <c r="AW62" s="17">
        <f t="shared" ref="AW62:BC65" si="126">IFERROR(AD62/B62,"-")</f>
        <v>1500</v>
      </c>
      <c r="AX62" s="17">
        <f t="shared" si="126"/>
        <v>1300</v>
      </c>
      <c r="AY62" s="17">
        <f t="shared" si="126"/>
        <v>1100</v>
      </c>
      <c r="AZ62" s="17">
        <f t="shared" si="126"/>
        <v>900</v>
      </c>
      <c r="BA62" s="17">
        <f t="shared" si="126"/>
        <v>800</v>
      </c>
      <c r="BB62" s="17">
        <f t="shared" si="126"/>
        <v>750</v>
      </c>
      <c r="BC62" s="17">
        <f t="shared" si="126"/>
        <v>500</v>
      </c>
      <c r="BD62" s="17">
        <v>0</v>
      </c>
      <c r="BE62" s="25">
        <f>IFERROR(AL62/J62,"-")</f>
        <v>1100</v>
      </c>
      <c r="BG62" s="2"/>
      <c r="BH62" s="6"/>
      <c r="BI62" s="6"/>
      <c r="BJ62" s="6"/>
      <c r="BK62" s="6"/>
      <c r="BL62" s="6"/>
      <c r="BM62" s="6"/>
      <c r="BN62" s="6"/>
      <c r="BO62" s="6"/>
    </row>
    <row r="63" spans="1:67" x14ac:dyDescent="0.25">
      <c r="A63" s="24" t="s">
        <v>1</v>
      </c>
      <c r="B63" s="20">
        <v>233</v>
      </c>
      <c r="C63" s="20">
        <v>104</v>
      </c>
      <c r="D63" s="20">
        <v>86</v>
      </c>
      <c r="E63" s="20">
        <v>72</v>
      </c>
      <c r="F63" s="20">
        <v>56</v>
      </c>
      <c r="G63" s="20">
        <v>108</v>
      </c>
      <c r="H63" s="20">
        <v>657</v>
      </c>
      <c r="I63" s="20">
        <v>0</v>
      </c>
      <c r="J63" s="29">
        <f t="shared" ref="J63:J65" si="127">SUM(B63:H63)</f>
        <v>1316</v>
      </c>
      <c r="T63" s="2" t="s">
        <v>1</v>
      </c>
      <c r="U63">
        <f t="shared" ref="U63:U64" si="128">500+1000</f>
        <v>1500</v>
      </c>
      <c r="V63">
        <f t="shared" ref="V63:V64" si="129">500+800</f>
        <v>1300</v>
      </c>
      <c r="W63">
        <f t="shared" ref="W63:W64" si="130">500+600</f>
        <v>1100</v>
      </c>
      <c r="X63">
        <f t="shared" ref="X63:X64" si="131">500+400</f>
        <v>900</v>
      </c>
      <c r="Y63">
        <f t="shared" ref="Y63:Y64" si="132">500+300</f>
        <v>800</v>
      </c>
      <c r="Z63">
        <f t="shared" ref="Z63:Z64" si="133">500+250</f>
        <v>750</v>
      </c>
      <c r="AA63">
        <v>500</v>
      </c>
      <c r="AC63" s="24" t="s">
        <v>1</v>
      </c>
      <c r="AD63" s="19">
        <f t="shared" si="125"/>
        <v>349500</v>
      </c>
      <c r="AE63" s="19">
        <f t="shared" si="125"/>
        <v>135200</v>
      </c>
      <c r="AF63" s="19">
        <f t="shared" si="125"/>
        <v>94600</v>
      </c>
      <c r="AG63" s="19">
        <f t="shared" si="125"/>
        <v>64800</v>
      </c>
      <c r="AH63" s="19">
        <f t="shared" si="125"/>
        <v>44800</v>
      </c>
      <c r="AI63" s="19">
        <f t="shared" si="125"/>
        <v>81000</v>
      </c>
      <c r="AJ63" s="19">
        <f t="shared" si="125"/>
        <v>328500</v>
      </c>
      <c r="AK63" s="19">
        <f t="shared" si="125"/>
        <v>0</v>
      </c>
      <c r="AL63" s="27">
        <f>SUM(AD63:AJ63)</f>
        <v>1098400</v>
      </c>
      <c r="AV63" s="24" t="s">
        <v>1</v>
      </c>
      <c r="AW63" s="17">
        <f t="shared" si="126"/>
        <v>1500</v>
      </c>
      <c r="AX63" s="17">
        <f t="shared" si="126"/>
        <v>1300</v>
      </c>
      <c r="AY63" s="17">
        <f t="shared" si="126"/>
        <v>1100</v>
      </c>
      <c r="AZ63" s="17">
        <f t="shared" si="126"/>
        <v>900</v>
      </c>
      <c r="BA63" s="17">
        <f t="shared" si="126"/>
        <v>800</v>
      </c>
      <c r="BB63" s="17">
        <f t="shared" si="126"/>
        <v>750</v>
      </c>
      <c r="BC63" s="17">
        <f t="shared" si="126"/>
        <v>500</v>
      </c>
      <c r="BD63" s="17">
        <v>0</v>
      </c>
      <c r="BE63" s="25">
        <f>IFERROR(AL63/J63,"-")</f>
        <v>834.65045592705167</v>
      </c>
      <c r="BG63" s="2"/>
      <c r="BH63" s="6"/>
      <c r="BI63" s="6"/>
      <c r="BJ63" s="6"/>
      <c r="BK63" s="6"/>
      <c r="BL63" s="6"/>
      <c r="BM63" s="6"/>
      <c r="BN63" s="6"/>
      <c r="BO63" s="6"/>
    </row>
    <row r="64" spans="1:67" x14ac:dyDescent="0.25">
      <c r="A64" s="24" t="s">
        <v>12</v>
      </c>
      <c r="B64" s="20">
        <f t="shared" ref="B64:C64" si="134">L64-B62-B63</f>
        <v>33</v>
      </c>
      <c r="C64" s="20">
        <f t="shared" si="134"/>
        <v>14</v>
      </c>
      <c r="D64" s="20">
        <f>N64-D62-D63</f>
        <v>17</v>
      </c>
      <c r="E64" s="20">
        <f>O64-E62-E63</f>
        <v>5</v>
      </c>
      <c r="F64" s="20">
        <f>P64-F62-F63</f>
        <v>2</v>
      </c>
      <c r="G64" s="20">
        <f>Q64-G62-G63</f>
        <v>14</v>
      </c>
      <c r="H64" s="20">
        <f>R64-H62-H63</f>
        <v>46</v>
      </c>
      <c r="I64" s="20">
        <v>0</v>
      </c>
      <c r="J64" s="29">
        <f t="shared" si="127"/>
        <v>131</v>
      </c>
      <c r="L64">
        <v>312</v>
      </c>
      <c r="M64">
        <v>129</v>
      </c>
      <c r="N64">
        <v>117</v>
      </c>
      <c r="O64">
        <v>83</v>
      </c>
      <c r="P64">
        <v>61</v>
      </c>
      <c r="Q64">
        <v>132</v>
      </c>
      <c r="R64">
        <v>728</v>
      </c>
      <c r="T64" s="2" t="s">
        <v>12</v>
      </c>
      <c r="U64">
        <f t="shared" si="128"/>
        <v>1500</v>
      </c>
      <c r="V64">
        <f t="shared" si="129"/>
        <v>1300</v>
      </c>
      <c r="W64">
        <f t="shared" si="130"/>
        <v>1100</v>
      </c>
      <c r="X64">
        <f t="shared" si="131"/>
        <v>900</v>
      </c>
      <c r="Y64">
        <f t="shared" si="132"/>
        <v>800</v>
      </c>
      <c r="Z64">
        <f t="shared" si="133"/>
        <v>750</v>
      </c>
      <c r="AA64">
        <v>500</v>
      </c>
      <c r="AC64" s="24" t="s">
        <v>12</v>
      </c>
      <c r="AD64" s="19">
        <f t="shared" si="125"/>
        <v>49500</v>
      </c>
      <c r="AE64" s="19">
        <f t="shared" si="125"/>
        <v>18200</v>
      </c>
      <c r="AF64" s="19">
        <f t="shared" si="125"/>
        <v>18700</v>
      </c>
      <c r="AG64" s="19">
        <f t="shared" si="125"/>
        <v>4500</v>
      </c>
      <c r="AH64" s="19">
        <f t="shared" si="125"/>
        <v>1600</v>
      </c>
      <c r="AI64" s="19">
        <f t="shared" si="125"/>
        <v>10500</v>
      </c>
      <c r="AJ64" s="19">
        <f t="shared" si="125"/>
        <v>23000</v>
      </c>
      <c r="AK64" s="19">
        <f t="shared" si="125"/>
        <v>0</v>
      </c>
      <c r="AL64" s="27">
        <f>SUM(AD64:AJ64)</f>
        <v>126000</v>
      </c>
      <c r="AM64" s="3">
        <f>SUM(AL62:AL64)</f>
        <v>1350900</v>
      </c>
      <c r="AV64" s="24" t="s">
        <v>12</v>
      </c>
      <c r="AW64" s="17">
        <f t="shared" si="126"/>
        <v>1500</v>
      </c>
      <c r="AX64" s="17">
        <f t="shared" si="126"/>
        <v>1300</v>
      </c>
      <c r="AY64" s="17">
        <f t="shared" si="126"/>
        <v>1100</v>
      </c>
      <c r="AZ64" s="17">
        <f t="shared" si="126"/>
        <v>900</v>
      </c>
      <c r="BA64" s="17">
        <f t="shared" si="126"/>
        <v>800</v>
      </c>
      <c r="BB64" s="17">
        <f t="shared" si="126"/>
        <v>750</v>
      </c>
      <c r="BC64" s="17">
        <f t="shared" si="126"/>
        <v>500</v>
      </c>
      <c r="BD64" s="17">
        <v>0</v>
      </c>
      <c r="BE64" s="25">
        <f>IFERROR(AL64/J64,"-")</f>
        <v>961.83206106870227</v>
      </c>
      <c r="BG64" s="2"/>
      <c r="BH64" s="6"/>
      <c r="BI64" s="6"/>
      <c r="BJ64" s="6"/>
      <c r="BK64" s="6"/>
      <c r="BL64" s="6"/>
      <c r="BM64" s="6"/>
      <c r="BN64" s="6"/>
      <c r="BO64" s="6"/>
    </row>
    <row r="65" spans="1:67" x14ac:dyDescent="0.25">
      <c r="A65" s="24" t="s">
        <v>13</v>
      </c>
      <c r="B65" s="20">
        <f t="shared" ref="B65:I65" si="135">SUM(B62:B64)</f>
        <v>312</v>
      </c>
      <c r="C65" s="20">
        <f t="shared" si="135"/>
        <v>129</v>
      </c>
      <c r="D65" s="20">
        <f t="shared" si="135"/>
        <v>117</v>
      </c>
      <c r="E65" s="20">
        <f t="shared" si="135"/>
        <v>83</v>
      </c>
      <c r="F65" s="20">
        <f t="shared" si="135"/>
        <v>61</v>
      </c>
      <c r="G65" s="20">
        <f t="shared" si="135"/>
        <v>132</v>
      </c>
      <c r="H65" s="20">
        <f t="shared" si="135"/>
        <v>728</v>
      </c>
      <c r="I65" s="20">
        <f t="shared" si="135"/>
        <v>0</v>
      </c>
      <c r="J65" s="29">
        <f t="shared" si="127"/>
        <v>1562</v>
      </c>
      <c r="R65">
        <v>643</v>
      </c>
      <c r="T65" s="2" t="s">
        <v>16</v>
      </c>
      <c r="U65">
        <v>1000</v>
      </c>
      <c r="V65">
        <v>800</v>
      </c>
      <c r="W65">
        <v>600</v>
      </c>
      <c r="X65">
        <v>400</v>
      </c>
      <c r="Y65">
        <v>300</v>
      </c>
      <c r="Z65">
        <v>250</v>
      </c>
      <c r="AA65">
        <v>0</v>
      </c>
      <c r="AC65" s="24" t="s">
        <v>13</v>
      </c>
      <c r="AD65" s="40">
        <f>SUM(AD62:AD64)</f>
        <v>468000</v>
      </c>
      <c r="AE65" s="40">
        <f t="shared" ref="AE65:AL65" si="136">SUM(AE62:AE64)</f>
        <v>167700</v>
      </c>
      <c r="AF65" s="40">
        <f t="shared" si="136"/>
        <v>128700</v>
      </c>
      <c r="AG65" s="40">
        <f t="shared" si="136"/>
        <v>74700</v>
      </c>
      <c r="AH65" s="40">
        <f t="shared" si="136"/>
        <v>48800</v>
      </c>
      <c r="AI65" s="40">
        <f t="shared" si="136"/>
        <v>99000</v>
      </c>
      <c r="AJ65" s="40">
        <f t="shared" si="136"/>
        <v>364000</v>
      </c>
      <c r="AK65" s="40">
        <f t="shared" ref="AK65" si="137">SUM(AK62:AK64)</f>
        <v>0</v>
      </c>
      <c r="AL65" s="41">
        <f t="shared" si="136"/>
        <v>1350900</v>
      </c>
      <c r="AV65" s="24" t="s">
        <v>37</v>
      </c>
      <c r="AW65" s="17">
        <f t="shared" si="126"/>
        <v>1500</v>
      </c>
      <c r="AX65" s="17">
        <f t="shared" si="126"/>
        <v>1300</v>
      </c>
      <c r="AY65" s="17">
        <f t="shared" si="126"/>
        <v>1100</v>
      </c>
      <c r="AZ65" s="17">
        <f t="shared" si="126"/>
        <v>900</v>
      </c>
      <c r="BA65" s="17">
        <f t="shared" si="126"/>
        <v>800</v>
      </c>
      <c r="BB65" s="17">
        <f t="shared" si="126"/>
        <v>750</v>
      </c>
      <c r="BC65" s="17">
        <f t="shared" si="126"/>
        <v>500</v>
      </c>
      <c r="BD65" s="17">
        <v>0</v>
      </c>
      <c r="BE65" s="25">
        <f>IFERROR(AL65/J65,"-")</f>
        <v>864.85275288092191</v>
      </c>
      <c r="BG65" s="2"/>
      <c r="BH65" s="6"/>
      <c r="BI65" s="6"/>
      <c r="BJ65" s="6"/>
      <c r="BK65" s="6"/>
      <c r="BL65" s="6"/>
      <c r="BM65" s="6"/>
      <c r="BN65" s="6"/>
      <c r="BO65" s="6"/>
    </row>
    <row r="66" spans="1:67" x14ac:dyDescent="0.25">
      <c r="A66" s="24"/>
      <c r="B66" s="20"/>
      <c r="C66" s="20"/>
      <c r="D66" s="20"/>
      <c r="E66" s="20"/>
      <c r="F66" s="20"/>
      <c r="G66" s="20"/>
      <c r="H66" s="20"/>
      <c r="I66" s="20"/>
      <c r="J66" s="29"/>
      <c r="T66" s="2"/>
      <c r="AC66" s="50" t="s">
        <v>27</v>
      </c>
      <c r="AD66" s="51">
        <f t="shared" ref="AD66:AK66" si="138">B65*U65</f>
        <v>312000</v>
      </c>
      <c r="AE66" s="51">
        <f t="shared" si="138"/>
        <v>103200</v>
      </c>
      <c r="AF66" s="51">
        <f t="shared" si="138"/>
        <v>70200</v>
      </c>
      <c r="AG66" s="51">
        <f t="shared" si="138"/>
        <v>33200</v>
      </c>
      <c r="AH66" s="51">
        <f t="shared" si="138"/>
        <v>18300</v>
      </c>
      <c r="AI66" s="51">
        <f t="shared" si="138"/>
        <v>33000</v>
      </c>
      <c r="AJ66" s="51">
        <f t="shared" si="138"/>
        <v>0</v>
      </c>
      <c r="AK66" s="51">
        <f t="shared" si="138"/>
        <v>0</v>
      </c>
      <c r="AL66" s="52">
        <f>SUM(AD66:AJ66)</f>
        <v>569900</v>
      </c>
      <c r="AV66" s="24"/>
      <c r="AW66" s="17"/>
      <c r="AX66" s="17"/>
      <c r="AY66" s="17"/>
      <c r="AZ66" s="17"/>
      <c r="BA66" s="17"/>
      <c r="BB66" s="17"/>
      <c r="BC66" s="17"/>
      <c r="BD66" s="17"/>
      <c r="BE66" s="25"/>
      <c r="BG66" s="2"/>
      <c r="BH66" s="6"/>
      <c r="BI66" s="6"/>
      <c r="BJ66" s="6"/>
      <c r="BK66" s="6"/>
      <c r="BL66" s="6"/>
      <c r="BM66" s="6"/>
      <c r="BN66" s="6"/>
      <c r="BO66" s="6"/>
    </row>
    <row r="67" spans="1:67" x14ac:dyDescent="0.25">
      <c r="A67" s="23" t="s">
        <v>18</v>
      </c>
      <c r="B67" s="20"/>
      <c r="C67" s="20"/>
      <c r="D67" s="20"/>
      <c r="E67" s="20"/>
      <c r="F67" s="20"/>
      <c r="G67" s="20"/>
      <c r="H67" s="20"/>
      <c r="I67" s="20"/>
      <c r="J67" s="29"/>
      <c r="T67" t="s">
        <v>18</v>
      </c>
      <c r="AC67" s="23" t="s">
        <v>18</v>
      </c>
      <c r="AD67" s="19"/>
      <c r="AE67" s="19"/>
      <c r="AF67" s="19"/>
      <c r="AG67" s="19"/>
      <c r="AH67" s="19"/>
      <c r="AI67" s="19"/>
      <c r="AJ67" s="19"/>
      <c r="AK67" s="19"/>
      <c r="AL67" s="27"/>
      <c r="AV67" s="23" t="s">
        <v>18</v>
      </c>
      <c r="AW67" s="17"/>
      <c r="AX67" s="19"/>
      <c r="AY67" s="19"/>
      <c r="AZ67" s="19"/>
      <c r="BA67" s="19"/>
      <c r="BB67" s="19"/>
      <c r="BC67" s="19"/>
      <c r="BD67" s="19"/>
      <c r="BE67" s="27"/>
      <c r="BH67" s="6"/>
      <c r="BI67" s="3"/>
      <c r="BJ67" s="3"/>
      <c r="BK67" s="3"/>
      <c r="BL67" s="3"/>
      <c r="BM67" s="3"/>
      <c r="BN67" s="3"/>
      <c r="BO67" s="3"/>
    </row>
    <row r="68" spans="1:67" x14ac:dyDescent="0.25">
      <c r="A68" s="24" t="s">
        <v>0</v>
      </c>
      <c r="B68" s="20">
        <v>4</v>
      </c>
      <c r="C68" s="20">
        <v>4</v>
      </c>
      <c r="D68" s="20">
        <v>0</v>
      </c>
      <c r="E68" s="20">
        <v>3</v>
      </c>
      <c r="F68" s="20">
        <v>1</v>
      </c>
      <c r="G68" s="20">
        <v>2</v>
      </c>
      <c r="H68" s="20">
        <v>5</v>
      </c>
      <c r="I68" s="20">
        <v>0</v>
      </c>
      <c r="J68" s="29">
        <f>SUM(B68:H68)</f>
        <v>19</v>
      </c>
      <c r="T68" s="2" t="s">
        <v>0</v>
      </c>
      <c r="U68">
        <f>800+1000</f>
        <v>1800</v>
      </c>
      <c r="V68">
        <f>800+800</f>
        <v>1600</v>
      </c>
      <c r="W68">
        <f>800+600</f>
        <v>1400</v>
      </c>
      <c r="X68">
        <f>800+400</f>
        <v>1200</v>
      </c>
      <c r="Y68">
        <f>800+300</f>
        <v>1100</v>
      </c>
      <c r="Z68">
        <f>800+250</f>
        <v>1050</v>
      </c>
      <c r="AA68">
        <v>800</v>
      </c>
      <c r="AC68" s="24" t="s">
        <v>0</v>
      </c>
      <c r="AD68" s="19">
        <f t="shared" ref="AD68:AK70" si="139">B68*U68</f>
        <v>7200</v>
      </c>
      <c r="AE68" s="19">
        <f t="shared" si="139"/>
        <v>6400</v>
      </c>
      <c r="AF68" s="19">
        <f t="shared" si="139"/>
        <v>0</v>
      </c>
      <c r="AG68" s="19">
        <f t="shared" si="139"/>
        <v>3600</v>
      </c>
      <c r="AH68" s="19">
        <f t="shared" si="139"/>
        <v>1100</v>
      </c>
      <c r="AI68" s="19">
        <f t="shared" si="139"/>
        <v>2100</v>
      </c>
      <c r="AJ68" s="19">
        <f t="shared" si="139"/>
        <v>4000</v>
      </c>
      <c r="AK68" s="19">
        <f t="shared" si="139"/>
        <v>0</v>
      </c>
      <c r="AL68" s="27">
        <f>SUM(AD68:AJ68)</f>
        <v>24400</v>
      </c>
      <c r="AV68" s="24" t="s">
        <v>0</v>
      </c>
      <c r="AW68" s="17">
        <f t="shared" ref="AW68:AX71" si="140">IFERROR(AD68/B68,"-")</f>
        <v>1800</v>
      </c>
      <c r="AX68" s="17">
        <f t="shared" si="140"/>
        <v>1600</v>
      </c>
      <c r="AY68" s="17">
        <v>0</v>
      </c>
      <c r="AZ68" s="17">
        <f t="shared" ref="AZ68:BC71" si="141">IFERROR(AG68/E68,"-")</f>
        <v>1200</v>
      </c>
      <c r="BA68" s="17">
        <f t="shared" si="141"/>
        <v>1100</v>
      </c>
      <c r="BB68" s="17">
        <f t="shared" si="141"/>
        <v>1050</v>
      </c>
      <c r="BC68" s="17">
        <f t="shared" si="141"/>
        <v>800</v>
      </c>
      <c r="BD68" s="17">
        <v>0</v>
      </c>
      <c r="BE68" s="25">
        <f>IFERROR(AL68/J68,"-")</f>
        <v>1284.2105263157894</v>
      </c>
      <c r="BG68" s="2"/>
      <c r="BH68" s="6"/>
      <c r="BI68" s="6"/>
      <c r="BJ68" s="6"/>
      <c r="BK68" s="6"/>
      <c r="BL68" s="6"/>
      <c r="BM68" s="6"/>
      <c r="BN68" s="6"/>
      <c r="BO68" s="6"/>
    </row>
    <row r="69" spans="1:67" x14ac:dyDescent="0.25">
      <c r="A69" s="24" t="s">
        <v>1</v>
      </c>
      <c r="B69" s="20">
        <v>63</v>
      </c>
      <c r="C69" s="20">
        <v>27</v>
      </c>
      <c r="D69" s="20">
        <v>15</v>
      </c>
      <c r="E69" s="20">
        <v>20</v>
      </c>
      <c r="F69" s="20">
        <v>16</v>
      </c>
      <c r="G69" s="20">
        <v>25</v>
      </c>
      <c r="H69" s="20">
        <v>195</v>
      </c>
      <c r="I69" s="20">
        <v>0</v>
      </c>
      <c r="J69" s="29">
        <f t="shared" ref="J69:J71" si="142">SUM(B69:H69)</f>
        <v>361</v>
      </c>
      <c r="T69" s="2" t="s">
        <v>1</v>
      </c>
      <c r="U69">
        <f t="shared" ref="U69:U70" si="143">800+1000</f>
        <v>1800</v>
      </c>
      <c r="V69">
        <f t="shared" ref="V69:V70" si="144">800+800</f>
        <v>1600</v>
      </c>
      <c r="W69">
        <f t="shared" ref="W69:W70" si="145">800+600</f>
        <v>1400</v>
      </c>
      <c r="X69">
        <f t="shared" ref="X69:X70" si="146">800+400</f>
        <v>1200</v>
      </c>
      <c r="Y69">
        <f t="shared" ref="Y69:Y70" si="147">800+300</f>
        <v>1100</v>
      </c>
      <c r="Z69">
        <f t="shared" ref="Z69:Z70" si="148">800+250</f>
        <v>1050</v>
      </c>
      <c r="AA69">
        <v>800</v>
      </c>
      <c r="AC69" s="24" t="s">
        <v>1</v>
      </c>
      <c r="AD69" s="19">
        <f t="shared" si="139"/>
        <v>113400</v>
      </c>
      <c r="AE69" s="19">
        <f t="shared" si="139"/>
        <v>43200</v>
      </c>
      <c r="AF69" s="19">
        <f t="shared" si="139"/>
        <v>21000</v>
      </c>
      <c r="AG69" s="19">
        <f t="shared" si="139"/>
        <v>24000</v>
      </c>
      <c r="AH69" s="19">
        <f t="shared" si="139"/>
        <v>17600</v>
      </c>
      <c r="AI69" s="19">
        <f t="shared" si="139"/>
        <v>26250</v>
      </c>
      <c r="AJ69" s="19">
        <f t="shared" si="139"/>
        <v>156000</v>
      </c>
      <c r="AK69" s="19">
        <f t="shared" si="139"/>
        <v>0</v>
      </c>
      <c r="AL69" s="27">
        <f>SUM(AD69:AJ69)</f>
        <v>401450</v>
      </c>
      <c r="AV69" s="24" t="s">
        <v>1</v>
      </c>
      <c r="AW69" s="17">
        <f t="shared" si="140"/>
        <v>1800</v>
      </c>
      <c r="AX69" s="17">
        <f t="shared" si="140"/>
        <v>1600</v>
      </c>
      <c r="AY69" s="17">
        <f>IFERROR(AF69/D69,"-")</f>
        <v>1400</v>
      </c>
      <c r="AZ69" s="17">
        <f t="shared" si="141"/>
        <v>1200</v>
      </c>
      <c r="BA69" s="17">
        <f t="shared" si="141"/>
        <v>1100</v>
      </c>
      <c r="BB69" s="17">
        <f t="shared" si="141"/>
        <v>1050</v>
      </c>
      <c r="BC69" s="17">
        <f t="shared" si="141"/>
        <v>800</v>
      </c>
      <c r="BD69" s="17">
        <v>0</v>
      </c>
      <c r="BE69" s="25">
        <f>IFERROR(AL69/J69,"-")</f>
        <v>1112.0498614958449</v>
      </c>
      <c r="BG69" s="2"/>
      <c r="BH69" s="6"/>
      <c r="BI69" s="6"/>
      <c r="BJ69" s="6"/>
      <c r="BK69" s="6"/>
      <c r="BL69" s="6"/>
      <c r="BM69" s="6"/>
      <c r="BN69" s="6"/>
      <c r="BO69" s="6"/>
    </row>
    <row r="70" spans="1:67" x14ac:dyDescent="0.25">
      <c r="A70" s="24" t="s">
        <v>12</v>
      </c>
      <c r="B70" s="20">
        <f t="shared" ref="B70:C70" si="149">L70-B68-B69</f>
        <v>5</v>
      </c>
      <c r="C70" s="20">
        <f t="shared" si="149"/>
        <v>1</v>
      </c>
      <c r="D70" s="20">
        <f>N70-D68-D69</f>
        <v>3</v>
      </c>
      <c r="E70" s="20">
        <f>O70-E68-E69</f>
        <v>2</v>
      </c>
      <c r="F70" s="20">
        <f>P70-F68-F69</f>
        <v>2</v>
      </c>
      <c r="G70" s="20">
        <f>Q70-G68-G69</f>
        <v>3</v>
      </c>
      <c r="H70" s="20">
        <f>R70-H68-H69</f>
        <v>9</v>
      </c>
      <c r="I70" s="20">
        <v>0</v>
      </c>
      <c r="J70" s="29">
        <f t="shared" si="142"/>
        <v>25</v>
      </c>
      <c r="L70">
        <v>72</v>
      </c>
      <c r="M70">
        <v>32</v>
      </c>
      <c r="N70">
        <v>18</v>
      </c>
      <c r="O70">
        <v>25</v>
      </c>
      <c r="P70">
        <v>19</v>
      </c>
      <c r="Q70">
        <v>30</v>
      </c>
      <c r="R70">
        <v>209</v>
      </c>
      <c r="T70" s="2" t="s">
        <v>12</v>
      </c>
      <c r="U70">
        <f t="shared" si="143"/>
        <v>1800</v>
      </c>
      <c r="V70">
        <f t="shared" si="144"/>
        <v>1600</v>
      </c>
      <c r="W70">
        <f t="shared" si="145"/>
        <v>1400</v>
      </c>
      <c r="X70">
        <f t="shared" si="146"/>
        <v>1200</v>
      </c>
      <c r="Y70">
        <f t="shared" si="147"/>
        <v>1100</v>
      </c>
      <c r="Z70">
        <f t="shared" si="148"/>
        <v>1050</v>
      </c>
      <c r="AA70">
        <v>800</v>
      </c>
      <c r="AC70" s="24" t="s">
        <v>12</v>
      </c>
      <c r="AD70" s="19">
        <f t="shared" si="139"/>
        <v>9000</v>
      </c>
      <c r="AE70" s="19">
        <f t="shared" si="139"/>
        <v>1600</v>
      </c>
      <c r="AF70" s="19">
        <f t="shared" si="139"/>
        <v>4200</v>
      </c>
      <c r="AG70" s="19">
        <f t="shared" si="139"/>
        <v>2400</v>
      </c>
      <c r="AH70" s="19">
        <f t="shared" si="139"/>
        <v>2200</v>
      </c>
      <c r="AI70" s="19">
        <f t="shared" si="139"/>
        <v>3150</v>
      </c>
      <c r="AJ70" s="19">
        <f t="shared" si="139"/>
        <v>7200</v>
      </c>
      <c r="AK70" s="19">
        <f t="shared" si="139"/>
        <v>0</v>
      </c>
      <c r="AL70" s="27">
        <f>SUM(AD70:AJ70)</f>
        <v>29750</v>
      </c>
      <c r="AM70" s="3">
        <f>SUM(AL68:AL70)</f>
        <v>455600</v>
      </c>
      <c r="AV70" s="24" t="s">
        <v>12</v>
      </c>
      <c r="AW70" s="17">
        <f t="shared" si="140"/>
        <v>1800</v>
      </c>
      <c r="AX70" s="17">
        <f t="shared" si="140"/>
        <v>1600</v>
      </c>
      <c r="AY70" s="17">
        <f>IFERROR(AF70/D70,"-")</f>
        <v>1400</v>
      </c>
      <c r="AZ70" s="17">
        <f t="shared" si="141"/>
        <v>1200</v>
      </c>
      <c r="BA70" s="17">
        <f t="shared" si="141"/>
        <v>1100</v>
      </c>
      <c r="BB70" s="17">
        <f t="shared" si="141"/>
        <v>1050</v>
      </c>
      <c r="BC70" s="17">
        <f t="shared" si="141"/>
        <v>800</v>
      </c>
      <c r="BD70" s="17">
        <v>0</v>
      </c>
      <c r="BE70" s="25">
        <f>IFERROR(AL70/J70,"-")</f>
        <v>1190</v>
      </c>
      <c r="BG70" s="2"/>
      <c r="BH70" s="6"/>
      <c r="BI70" s="6"/>
      <c r="BJ70" s="6"/>
      <c r="BK70" s="6"/>
      <c r="BL70" s="6"/>
      <c r="BM70" s="6"/>
      <c r="BN70" s="6"/>
      <c r="BO70" s="6"/>
    </row>
    <row r="71" spans="1:67" x14ac:dyDescent="0.25">
      <c r="A71" s="24" t="s">
        <v>13</v>
      </c>
      <c r="B71" s="20">
        <f t="shared" ref="B71:I71" si="150">SUM(B68:B70)</f>
        <v>72</v>
      </c>
      <c r="C71" s="20">
        <f t="shared" si="150"/>
        <v>32</v>
      </c>
      <c r="D71" s="20">
        <f t="shared" si="150"/>
        <v>18</v>
      </c>
      <c r="E71" s="20">
        <f t="shared" si="150"/>
        <v>25</v>
      </c>
      <c r="F71" s="20">
        <f t="shared" si="150"/>
        <v>19</v>
      </c>
      <c r="G71" s="20">
        <f t="shared" si="150"/>
        <v>30</v>
      </c>
      <c r="H71" s="20">
        <f t="shared" si="150"/>
        <v>209</v>
      </c>
      <c r="I71" s="20">
        <f t="shared" si="150"/>
        <v>0</v>
      </c>
      <c r="J71" s="29">
        <f t="shared" si="142"/>
        <v>405</v>
      </c>
      <c r="R71">
        <v>194</v>
      </c>
      <c r="T71" s="2" t="s">
        <v>16</v>
      </c>
      <c r="U71">
        <v>1000</v>
      </c>
      <c r="V71">
        <v>800</v>
      </c>
      <c r="W71">
        <v>600</v>
      </c>
      <c r="X71">
        <v>400</v>
      </c>
      <c r="Y71">
        <v>300</v>
      </c>
      <c r="Z71">
        <v>250</v>
      </c>
      <c r="AA71">
        <v>0</v>
      </c>
      <c r="AC71" s="24" t="s">
        <v>13</v>
      </c>
      <c r="AD71" s="40">
        <f>SUM(AD68:AD70)</f>
        <v>129600</v>
      </c>
      <c r="AE71" s="40">
        <f t="shared" ref="AE71:AL71" si="151">SUM(AE68:AE70)</f>
        <v>51200</v>
      </c>
      <c r="AF71" s="40">
        <f t="shared" si="151"/>
        <v>25200</v>
      </c>
      <c r="AG71" s="40">
        <f t="shared" si="151"/>
        <v>30000</v>
      </c>
      <c r="AH71" s="40">
        <f t="shared" si="151"/>
        <v>20900</v>
      </c>
      <c r="AI71" s="40">
        <f t="shared" si="151"/>
        <v>31500</v>
      </c>
      <c r="AJ71" s="40">
        <f t="shared" si="151"/>
        <v>167200</v>
      </c>
      <c r="AK71" s="40">
        <f t="shared" ref="AK71" si="152">SUM(AK68:AK70)</f>
        <v>0</v>
      </c>
      <c r="AL71" s="41">
        <f t="shared" si="151"/>
        <v>455600</v>
      </c>
      <c r="AV71" s="24" t="s">
        <v>37</v>
      </c>
      <c r="AW71" s="17">
        <f t="shared" si="140"/>
        <v>1800</v>
      </c>
      <c r="AX71" s="17">
        <f t="shared" si="140"/>
        <v>1600</v>
      </c>
      <c r="AY71" s="17">
        <f>IFERROR(AF71/D71,"-")</f>
        <v>1400</v>
      </c>
      <c r="AZ71" s="17">
        <f t="shared" si="141"/>
        <v>1200</v>
      </c>
      <c r="BA71" s="17">
        <f t="shared" si="141"/>
        <v>1100</v>
      </c>
      <c r="BB71" s="17">
        <f t="shared" si="141"/>
        <v>1050</v>
      </c>
      <c r="BC71" s="17">
        <f t="shared" si="141"/>
        <v>800</v>
      </c>
      <c r="BD71" s="17">
        <v>0</v>
      </c>
      <c r="BE71" s="25">
        <f>IFERROR(AL71/J71,"-")</f>
        <v>1124.9382716049383</v>
      </c>
      <c r="BG71" s="2"/>
      <c r="BH71" s="6"/>
      <c r="BI71" s="6"/>
      <c r="BJ71" s="6"/>
      <c r="BK71" s="6"/>
      <c r="BL71" s="6"/>
      <c r="BM71" s="6"/>
      <c r="BN71" s="6"/>
      <c r="BO71" s="6"/>
    </row>
    <row r="72" spans="1:67" x14ac:dyDescent="0.25">
      <c r="A72" s="24"/>
      <c r="B72" s="20"/>
      <c r="C72" s="20"/>
      <c r="D72" s="20"/>
      <c r="E72" s="20"/>
      <c r="F72" s="20"/>
      <c r="G72" s="20"/>
      <c r="H72" s="20"/>
      <c r="I72" s="20"/>
      <c r="J72" s="29"/>
      <c r="T72" s="2"/>
      <c r="AC72" s="50" t="s">
        <v>27</v>
      </c>
      <c r="AD72" s="51">
        <f t="shared" ref="AD72:AK72" si="153">B71*U71</f>
        <v>72000</v>
      </c>
      <c r="AE72" s="51">
        <f t="shared" si="153"/>
        <v>25600</v>
      </c>
      <c r="AF72" s="51">
        <f t="shared" si="153"/>
        <v>10800</v>
      </c>
      <c r="AG72" s="51">
        <f t="shared" si="153"/>
        <v>10000</v>
      </c>
      <c r="AH72" s="51">
        <f t="shared" si="153"/>
        <v>5700</v>
      </c>
      <c r="AI72" s="51">
        <f t="shared" si="153"/>
        <v>7500</v>
      </c>
      <c r="AJ72" s="51">
        <f t="shared" si="153"/>
        <v>0</v>
      </c>
      <c r="AK72" s="51">
        <f t="shared" si="153"/>
        <v>0</v>
      </c>
      <c r="AL72" s="52">
        <f>SUM(AD72:AJ72)</f>
        <v>131600</v>
      </c>
      <c r="AV72" s="24"/>
      <c r="AW72" s="17"/>
      <c r="AX72" s="19"/>
      <c r="AY72" s="19"/>
      <c r="AZ72" s="19"/>
      <c r="BA72" s="19"/>
      <c r="BB72" s="19"/>
      <c r="BC72" s="19"/>
      <c r="BD72" s="19"/>
      <c r="BE72" s="27"/>
      <c r="BG72" s="2"/>
      <c r="BH72" s="6"/>
      <c r="BI72" s="3"/>
      <c r="BJ72" s="3"/>
      <c r="BK72" s="3"/>
      <c r="BL72" s="3"/>
      <c r="BM72" s="3"/>
      <c r="BN72" s="3"/>
      <c r="BO72" s="3"/>
    </row>
    <row r="73" spans="1:67" x14ac:dyDescent="0.25">
      <c r="A73" s="28" t="s">
        <v>23</v>
      </c>
      <c r="B73" s="20"/>
      <c r="C73" s="20"/>
      <c r="D73" s="20"/>
      <c r="E73" s="20"/>
      <c r="F73" s="20"/>
      <c r="G73" s="20"/>
      <c r="H73" s="20"/>
      <c r="I73" s="20"/>
      <c r="J73" s="29"/>
      <c r="T73" s="2"/>
      <c r="AC73" s="28" t="s">
        <v>23</v>
      </c>
      <c r="AD73" s="19"/>
      <c r="AE73" s="19"/>
      <c r="AF73" s="19"/>
      <c r="AG73" s="19"/>
      <c r="AH73" s="19"/>
      <c r="AI73" s="19"/>
      <c r="AJ73" s="19"/>
      <c r="AK73" s="19"/>
      <c r="AL73" s="27"/>
      <c r="AV73" s="28" t="s">
        <v>23</v>
      </c>
      <c r="AW73" s="20"/>
      <c r="AX73" s="20"/>
      <c r="AY73" s="20"/>
      <c r="AZ73" s="20"/>
      <c r="BA73" s="20"/>
      <c r="BB73" s="20"/>
      <c r="BC73" s="20"/>
      <c r="BD73" s="20"/>
      <c r="BE73" s="29"/>
      <c r="BG73" s="1"/>
      <c r="BH73" s="10"/>
      <c r="BI73" s="10"/>
      <c r="BJ73" s="10"/>
      <c r="BK73" s="10"/>
      <c r="BL73" s="10"/>
      <c r="BM73" s="10"/>
      <c r="BN73" s="10"/>
      <c r="BO73" s="10"/>
    </row>
    <row r="74" spans="1:67" x14ac:dyDescent="0.25">
      <c r="A74" s="24" t="s">
        <v>0</v>
      </c>
      <c r="B74" s="20">
        <f>B50+B56+B62+B68</f>
        <v>1007</v>
      </c>
      <c r="C74" s="20">
        <f t="shared" ref="C74:J74" si="154">C50+C56+C62+C68</f>
        <v>270</v>
      </c>
      <c r="D74" s="20">
        <f t="shared" si="154"/>
        <v>193</v>
      </c>
      <c r="E74" s="20">
        <f t="shared" si="154"/>
        <v>121</v>
      </c>
      <c r="F74" s="20">
        <f t="shared" si="154"/>
        <v>77</v>
      </c>
      <c r="G74" s="20">
        <f t="shared" si="154"/>
        <v>98</v>
      </c>
      <c r="H74" s="20">
        <f t="shared" si="154"/>
        <v>131</v>
      </c>
      <c r="I74" s="20">
        <f t="shared" ref="I74" si="155">I50+I56+I62+I68</f>
        <v>0</v>
      </c>
      <c r="J74" s="29">
        <f t="shared" si="154"/>
        <v>1897</v>
      </c>
      <c r="T74" s="2"/>
      <c r="AC74" s="24" t="s">
        <v>0</v>
      </c>
      <c r="AD74" s="17">
        <f>AD50+AD56+AD62+AD68</f>
        <v>1148350</v>
      </c>
      <c r="AE74" s="17">
        <f t="shared" ref="AE74:AL74" si="156">AE50+AE56+AE62+AE68</f>
        <v>258300</v>
      </c>
      <c r="AF74" s="17">
        <f t="shared" si="156"/>
        <v>143800</v>
      </c>
      <c r="AG74" s="17">
        <f t="shared" si="156"/>
        <v>64300</v>
      </c>
      <c r="AH74" s="17">
        <f t="shared" si="156"/>
        <v>35550</v>
      </c>
      <c r="AI74" s="17">
        <f t="shared" si="156"/>
        <v>42650</v>
      </c>
      <c r="AJ74" s="17">
        <f t="shared" si="156"/>
        <v>51850</v>
      </c>
      <c r="AK74" s="17">
        <f t="shared" ref="AK74" si="157">AK50+AK56+AK62+AK68</f>
        <v>0</v>
      </c>
      <c r="AL74" s="25">
        <f t="shared" si="156"/>
        <v>1744800</v>
      </c>
      <c r="AV74" s="24" t="s">
        <v>0</v>
      </c>
      <c r="AW74" s="17">
        <f t="shared" ref="AW74:BC77" si="158">IFERROR(AD74/B74,"-")</f>
        <v>1140.3674280039722</v>
      </c>
      <c r="AX74" s="17">
        <f t="shared" si="158"/>
        <v>956.66666666666663</v>
      </c>
      <c r="AY74" s="17">
        <f t="shared" si="158"/>
        <v>745.07772020725383</v>
      </c>
      <c r="AZ74" s="17">
        <f t="shared" si="158"/>
        <v>531.40495867768595</v>
      </c>
      <c r="BA74" s="17">
        <f t="shared" si="158"/>
        <v>461.68831168831167</v>
      </c>
      <c r="BB74" s="17">
        <f t="shared" si="158"/>
        <v>435.20408163265307</v>
      </c>
      <c r="BC74" s="17">
        <f t="shared" si="158"/>
        <v>395.80152671755724</v>
      </c>
      <c r="BD74" s="17">
        <v>0</v>
      </c>
      <c r="BE74" s="25">
        <f>IFERROR(AL74/J74,"-")</f>
        <v>919.76805482340535</v>
      </c>
      <c r="BG74" s="2"/>
      <c r="BH74" s="6"/>
      <c r="BI74" s="6"/>
      <c r="BJ74" s="6"/>
      <c r="BK74" s="6"/>
      <c r="BL74" s="6"/>
      <c r="BM74" s="6"/>
      <c r="BN74" s="6"/>
      <c r="BO74" s="6"/>
    </row>
    <row r="75" spans="1:67" x14ac:dyDescent="0.25">
      <c r="A75" s="24" t="s">
        <v>1</v>
      </c>
      <c r="B75" s="20">
        <f t="shared" ref="B75:J75" si="159">B51+B57+B63+B69</f>
        <v>1487</v>
      </c>
      <c r="C75" s="20">
        <f t="shared" si="159"/>
        <v>679</v>
      </c>
      <c r="D75" s="20">
        <f t="shared" si="159"/>
        <v>548</v>
      </c>
      <c r="E75" s="20">
        <f t="shared" si="159"/>
        <v>470</v>
      </c>
      <c r="F75" s="20">
        <f t="shared" si="159"/>
        <v>394</v>
      </c>
      <c r="G75" s="20">
        <f t="shared" si="159"/>
        <v>655</v>
      </c>
      <c r="H75" s="20">
        <f t="shared" si="159"/>
        <v>2326</v>
      </c>
      <c r="I75" s="20">
        <f t="shared" ref="I75" si="160">I51+I57+I63+I69</f>
        <v>0</v>
      </c>
      <c r="J75" s="29">
        <f t="shared" si="159"/>
        <v>6559</v>
      </c>
      <c r="T75" s="2"/>
      <c r="AC75" s="24" t="s">
        <v>1</v>
      </c>
      <c r="AD75" s="17">
        <f t="shared" ref="AD75:AL75" si="161">AD51+AD57+AD63+AD69</f>
        <v>1868100</v>
      </c>
      <c r="AE75" s="17">
        <f t="shared" si="161"/>
        <v>720050</v>
      </c>
      <c r="AF75" s="17">
        <f t="shared" si="161"/>
        <v>472000</v>
      </c>
      <c r="AG75" s="17">
        <f t="shared" si="161"/>
        <v>308250</v>
      </c>
      <c r="AH75" s="17">
        <f t="shared" si="161"/>
        <v>220600</v>
      </c>
      <c r="AI75" s="17">
        <f t="shared" si="161"/>
        <v>334350</v>
      </c>
      <c r="AJ75" s="17">
        <f t="shared" si="161"/>
        <v>1000400</v>
      </c>
      <c r="AK75" s="17">
        <f t="shared" ref="AK75" si="162">AK51+AK57+AK63+AK69</f>
        <v>0</v>
      </c>
      <c r="AL75" s="25">
        <f t="shared" si="161"/>
        <v>4923750</v>
      </c>
      <c r="AV75" s="24" t="s">
        <v>1</v>
      </c>
      <c r="AW75" s="17">
        <f t="shared" si="158"/>
        <v>1256.2878278412911</v>
      </c>
      <c r="AX75" s="17">
        <f t="shared" si="158"/>
        <v>1060.4565537555229</v>
      </c>
      <c r="AY75" s="17">
        <f t="shared" si="158"/>
        <v>861.31386861313865</v>
      </c>
      <c r="AZ75" s="17">
        <f t="shared" si="158"/>
        <v>655.85106382978722</v>
      </c>
      <c r="BA75" s="17">
        <f t="shared" si="158"/>
        <v>559.89847715736039</v>
      </c>
      <c r="BB75" s="17">
        <f t="shared" si="158"/>
        <v>510.4580152671756</v>
      </c>
      <c r="BC75" s="17">
        <f t="shared" si="158"/>
        <v>430.0945829750645</v>
      </c>
      <c r="BD75" s="17">
        <v>0</v>
      </c>
      <c r="BE75" s="25">
        <f>IFERROR(AL75/J75,"-")</f>
        <v>750.6860801951517</v>
      </c>
      <c r="BG75" s="2"/>
      <c r="BH75" s="6"/>
      <c r="BI75" s="6"/>
      <c r="BJ75" s="6"/>
      <c r="BK75" s="6"/>
      <c r="BL75" s="6"/>
      <c r="BM75" s="6"/>
      <c r="BN75" s="6"/>
      <c r="BO75" s="6"/>
    </row>
    <row r="76" spans="1:67" x14ac:dyDescent="0.25">
      <c r="A76" s="24" t="s">
        <v>12</v>
      </c>
      <c r="B76" s="20">
        <f t="shared" ref="B76:J77" si="163">B52+B58+B64+B70</f>
        <v>319</v>
      </c>
      <c r="C76" s="20">
        <f t="shared" si="163"/>
        <v>116</v>
      </c>
      <c r="D76" s="20">
        <f t="shared" si="163"/>
        <v>75</v>
      </c>
      <c r="E76" s="20">
        <f t="shared" si="163"/>
        <v>48</v>
      </c>
      <c r="F76" s="20">
        <f t="shared" si="163"/>
        <v>45</v>
      </c>
      <c r="G76" s="20">
        <f t="shared" si="163"/>
        <v>65</v>
      </c>
      <c r="H76" s="20">
        <f t="shared" si="163"/>
        <v>170</v>
      </c>
      <c r="I76" s="20">
        <f t="shared" ref="I76" si="164">I52+I58+I64+I70</f>
        <v>0</v>
      </c>
      <c r="J76" s="29">
        <f t="shared" si="163"/>
        <v>838</v>
      </c>
      <c r="T76" s="2"/>
      <c r="AC76" s="24" t="s">
        <v>12</v>
      </c>
      <c r="AD76" s="17">
        <f t="shared" ref="AD76:AL76" si="165">AD52+AD58+AD64+AD70</f>
        <v>382200</v>
      </c>
      <c r="AE76" s="17">
        <f t="shared" si="165"/>
        <v>118800</v>
      </c>
      <c r="AF76" s="17">
        <f t="shared" si="165"/>
        <v>65700</v>
      </c>
      <c r="AG76" s="17">
        <f t="shared" si="165"/>
        <v>29600</v>
      </c>
      <c r="AH76" s="17">
        <f t="shared" si="165"/>
        <v>24500</v>
      </c>
      <c r="AI76" s="17">
        <f t="shared" si="165"/>
        <v>34750</v>
      </c>
      <c r="AJ76" s="17">
        <f t="shared" si="165"/>
        <v>70450</v>
      </c>
      <c r="AK76" s="17">
        <f t="shared" ref="AK76" si="166">AK52+AK58+AK64+AK70</f>
        <v>0</v>
      </c>
      <c r="AL76" s="25">
        <f t="shared" si="165"/>
        <v>726000</v>
      </c>
      <c r="AV76" s="24" t="s">
        <v>12</v>
      </c>
      <c r="AW76" s="17">
        <f t="shared" si="158"/>
        <v>1198.1191222570533</v>
      </c>
      <c r="AX76" s="17">
        <f t="shared" si="158"/>
        <v>1024.1379310344828</v>
      </c>
      <c r="AY76" s="17">
        <f t="shared" si="158"/>
        <v>876</v>
      </c>
      <c r="AZ76" s="17">
        <f t="shared" si="158"/>
        <v>616.66666666666663</v>
      </c>
      <c r="BA76" s="17">
        <f t="shared" si="158"/>
        <v>544.44444444444446</v>
      </c>
      <c r="BB76" s="17">
        <f t="shared" si="158"/>
        <v>534.61538461538464</v>
      </c>
      <c r="BC76" s="17">
        <f t="shared" si="158"/>
        <v>414.41176470588238</v>
      </c>
      <c r="BD76" s="17">
        <v>0</v>
      </c>
      <c r="BE76" s="25">
        <f>IFERROR(AL76/J76,"-")</f>
        <v>866.34844868735081</v>
      </c>
      <c r="BG76" s="2"/>
      <c r="BH76" s="6"/>
      <c r="BI76" s="6"/>
      <c r="BJ76" s="6"/>
      <c r="BK76" s="6"/>
      <c r="BL76" s="6"/>
      <c r="BM76" s="6"/>
      <c r="BN76" s="6"/>
      <c r="BO76" s="6"/>
    </row>
    <row r="77" spans="1:67" x14ac:dyDescent="0.25">
      <c r="A77" s="28" t="s">
        <v>2</v>
      </c>
      <c r="B77" s="20">
        <f t="shared" si="163"/>
        <v>2813</v>
      </c>
      <c r="C77" s="20">
        <f t="shared" si="163"/>
        <v>1065</v>
      </c>
      <c r="D77" s="20">
        <f t="shared" si="163"/>
        <v>816</v>
      </c>
      <c r="E77" s="20">
        <f t="shared" si="163"/>
        <v>639</v>
      </c>
      <c r="F77" s="20">
        <f t="shared" si="163"/>
        <v>516</v>
      </c>
      <c r="G77" s="20">
        <f t="shared" si="163"/>
        <v>818</v>
      </c>
      <c r="H77" s="20">
        <f t="shared" si="163"/>
        <v>2627</v>
      </c>
      <c r="I77" s="20">
        <f t="shared" ref="I77" si="167">I53+I59+I65+I71</f>
        <v>0</v>
      </c>
      <c r="J77" s="29">
        <f t="shared" si="163"/>
        <v>9294</v>
      </c>
      <c r="T77" s="2"/>
      <c r="AC77" s="28" t="s">
        <v>2</v>
      </c>
      <c r="AD77" s="19">
        <f>SUM(AD74:AD76)</f>
        <v>3398650</v>
      </c>
      <c r="AE77" s="19">
        <f t="shared" ref="AE77" si="168">SUM(AE74:AE76)</f>
        <v>1097150</v>
      </c>
      <c r="AF77" s="19">
        <f t="shared" ref="AF77" si="169">SUM(AF74:AF76)</f>
        <v>681500</v>
      </c>
      <c r="AG77" s="19">
        <f t="shared" ref="AG77" si="170">SUM(AG74:AG76)</f>
        <v>402150</v>
      </c>
      <c r="AH77" s="19">
        <f t="shared" ref="AH77" si="171">SUM(AH74:AH76)</f>
        <v>280650</v>
      </c>
      <c r="AI77" s="19">
        <f t="shared" ref="AI77" si="172">SUM(AI74:AI76)</f>
        <v>411750</v>
      </c>
      <c r="AJ77" s="19">
        <f t="shared" ref="AJ77:AK77" si="173">SUM(AJ74:AJ76)</f>
        <v>1122700</v>
      </c>
      <c r="AK77" s="19">
        <f t="shared" si="173"/>
        <v>0</v>
      </c>
      <c r="AL77" s="27">
        <f t="shared" ref="AL77" si="174">SUM(AL74:AL76)</f>
        <v>7394550</v>
      </c>
      <c r="AM77" s="4">
        <f>SUM(AM52:AM71)</f>
        <v>7394550</v>
      </c>
      <c r="AV77" s="28" t="s">
        <v>37</v>
      </c>
      <c r="AW77" s="17">
        <f t="shared" si="158"/>
        <v>1208.1940988268752</v>
      </c>
      <c r="AX77" s="17">
        <f t="shared" si="158"/>
        <v>1030.18779342723</v>
      </c>
      <c r="AY77" s="17">
        <f t="shared" si="158"/>
        <v>835.17156862745094</v>
      </c>
      <c r="AZ77" s="17">
        <f t="shared" si="158"/>
        <v>629.34272300469479</v>
      </c>
      <c r="BA77" s="17">
        <f t="shared" si="158"/>
        <v>543.89534883720933</v>
      </c>
      <c r="BB77" s="17">
        <f t="shared" si="158"/>
        <v>503.36185819070903</v>
      </c>
      <c r="BC77" s="17">
        <f t="shared" si="158"/>
        <v>427.36962314427103</v>
      </c>
      <c r="BD77" s="17">
        <v>0</v>
      </c>
      <c r="BE77" s="25">
        <f>IFERROR(AL77/J77,"-")</f>
        <v>795.62621045836022</v>
      </c>
      <c r="BG77" s="1"/>
      <c r="BH77" s="6"/>
      <c r="BI77" s="6"/>
      <c r="BJ77" s="6"/>
      <c r="BK77" s="6"/>
      <c r="BL77" s="6"/>
      <c r="BM77" s="6"/>
      <c r="BN77" s="6"/>
      <c r="BO77" s="6"/>
    </row>
    <row r="78" spans="1:67" x14ac:dyDescent="0.25">
      <c r="S78" s="23"/>
      <c r="AC78" s="53" t="s">
        <v>28</v>
      </c>
      <c r="AD78" s="54">
        <f t="shared" ref="AD78:AL78" si="175">AD54+AD60+AD66+AD72</f>
        <v>2813000</v>
      </c>
      <c r="AE78" s="54">
        <f t="shared" si="175"/>
        <v>852000</v>
      </c>
      <c r="AF78" s="54">
        <f t="shared" si="175"/>
        <v>489600</v>
      </c>
      <c r="AG78" s="54">
        <f t="shared" si="175"/>
        <v>255600</v>
      </c>
      <c r="AH78" s="54">
        <f t="shared" si="175"/>
        <v>154800</v>
      </c>
      <c r="AI78" s="54">
        <f t="shared" si="175"/>
        <v>204500</v>
      </c>
      <c r="AJ78" s="54">
        <f t="shared" si="175"/>
        <v>0</v>
      </c>
      <c r="AK78" s="54">
        <f t="shared" ref="AK78" si="176">AK54+AK60+AK66+AK72</f>
        <v>0</v>
      </c>
      <c r="AL78" s="55">
        <f t="shared" si="175"/>
        <v>4769500</v>
      </c>
      <c r="AV78" s="28"/>
      <c r="AW78" s="17"/>
      <c r="AX78" s="17"/>
      <c r="AY78" s="17"/>
      <c r="AZ78" s="17"/>
      <c r="BA78" s="17"/>
      <c r="BB78" s="17"/>
      <c r="BC78" s="17"/>
      <c r="BD78" s="17"/>
      <c r="BE78" s="25"/>
      <c r="BG78" s="1"/>
      <c r="BH78" s="6"/>
      <c r="BI78" s="6"/>
      <c r="BJ78" s="6"/>
      <c r="BK78" s="6"/>
      <c r="BL78" s="6"/>
      <c r="BM78" s="6"/>
      <c r="BN78" s="6"/>
      <c r="BO78" s="6"/>
    </row>
    <row r="79" spans="1:67" x14ac:dyDescent="0.25">
      <c r="A79" s="37" t="s">
        <v>35</v>
      </c>
      <c r="B79" s="44">
        <f>B77/B155</f>
        <v>0.3840797378481704</v>
      </c>
      <c r="C79" s="44">
        <f t="shared" ref="C79:H79" si="177">C77/C155</f>
        <v>0.35559265442404009</v>
      </c>
      <c r="D79" s="44">
        <f t="shared" si="177"/>
        <v>0.39080459770114945</v>
      </c>
      <c r="E79" s="44">
        <f t="shared" si="177"/>
        <v>0.39347290640394089</v>
      </c>
      <c r="F79" s="44">
        <f t="shared" si="177"/>
        <v>0.40952380952380951</v>
      </c>
      <c r="G79" s="44">
        <f t="shared" si="177"/>
        <v>0.39766650461837627</v>
      </c>
      <c r="H79" s="44">
        <f t="shared" si="177"/>
        <v>0.24608899297423886</v>
      </c>
      <c r="I79" s="44"/>
      <c r="J79" s="45">
        <f>J77/J155</f>
        <v>0.3316561395996146</v>
      </c>
      <c r="AC79" s="37" t="s">
        <v>35</v>
      </c>
      <c r="AD79" s="48">
        <f>AD77/AD155</f>
        <v>0.19102178232290445</v>
      </c>
      <c r="AE79" s="48">
        <f t="shared" ref="AE79:AJ79" si="178">AE77/AE155</f>
        <v>0.17000193685841564</v>
      </c>
      <c r="AF79" s="48">
        <f t="shared" si="178"/>
        <v>0.18615640962604824</v>
      </c>
      <c r="AG79" s="48">
        <f t="shared" si="178"/>
        <v>0.18408825616259641</v>
      </c>
      <c r="AH79" s="48">
        <f t="shared" si="178"/>
        <v>0.18089529150149861</v>
      </c>
      <c r="AI79" s="48">
        <f t="shared" si="178"/>
        <v>0.17888563049853373</v>
      </c>
      <c r="AJ79" s="48">
        <f t="shared" si="178"/>
        <v>9.8569785511725294E-2</v>
      </c>
      <c r="AK79" s="49"/>
      <c r="AL79" s="47">
        <f>AL77/AL155</f>
        <v>0.16311177531336682</v>
      </c>
      <c r="AV79" s="23"/>
      <c r="AW79" s="17"/>
      <c r="AX79" s="19"/>
      <c r="AY79" s="19"/>
      <c r="AZ79" s="19"/>
      <c r="BA79" s="19"/>
      <c r="BB79" s="19"/>
      <c r="BC79" s="19"/>
      <c r="BD79" s="19"/>
      <c r="BE79" s="27"/>
      <c r="BH79" s="6"/>
      <c r="BI79" s="3"/>
      <c r="BJ79" s="3"/>
      <c r="BK79" s="3"/>
      <c r="BL79" s="3"/>
      <c r="BM79" s="3"/>
      <c r="BN79" s="3"/>
      <c r="BO79" s="3"/>
    </row>
    <row r="80" spans="1:67" x14ac:dyDescent="0.25">
      <c r="A80" s="67" t="s">
        <v>20</v>
      </c>
      <c r="B80" s="69" t="s">
        <v>25</v>
      </c>
      <c r="C80" s="69"/>
      <c r="D80" s="69"/>
      <c r="E80" s="69"/>
      <c r="F80" s="69"/>
      <c r="G80" s="69"/>
      <c r="H80" s="69"/>
      <c r="I80" s="69"/>
      <c r="J80" s="70"/>
      <c r="T80" t="s">
        <v>20</v>
      </c>
      <c r="AC80" s="67" t="s">
        <v>20</v>
      </c>
      <c r="AD80" s="69" t="s">
        <v>25</v>
      </c>
      <c r="AE80" s="69"/>
      <c r="AF80" s="69"/>
      <c r="AG80" s="69"/>
      <c r="AH80" s="69"/>
      <c r="AI80" s="69"/>
      <c r="AJ80" s="69"/>
      <c r="AK80" s="69"/>
      <c r="AL80" s="70"/>
      <c r="AV80" s="67" t="s">
        <v>20</v>
      </c>
      <c r="AW80" s="69" t="s">
        <v>25</v>
      </c>
      <c r="AX80" s="69"/>
      <c r="AY80" s="69"/>
      <c r="AZ80" s="69"/>
      <c r="BA80" s="69"/>
      <c r="BB80" s="69"/>
      <c r="BC80" s="69"/>
      <c r="BD80" s="69"/>
      <c r="BE80" s="70"/>
      <c r="BH80" s="63"/>
      <c r="BI80" s="63"/>
      <c r="BJ80" s="63"/>
      <c r="BK80" s="63"/>
      <c r="BL80" s="63"/>
      <c r="BM80" s="63"/>
      <c r="BN80" s="63"/>
      <c r="BO80" s="63"/>
    </row>
    <row r="81" spans="1:67" s="5" customFormat="1" ht="30" x14ac:dyDescent="0.25">
      <c r="A81" s="68"/>
      <c r="B81" s="15">
        <v>0</v>
      </c>
      <c r="C81" s="15" t="s">
        <v>5</v>
      </c>
      <c r="D81" s="15" t="s">
        <v>6</v>
      </c>
      <c r="E81" s="15" t="s">
        <v>7</v>
      </c>
      <c r="F81" s="15" t="s">
        <v>8</v>
      </c>
      <c r="G81" s="15" t="s">
        <v>9</v>
      </c>
      <c r="H81" s="15" t="s">
        <v>10</v>
      </c>
      <c r="I81" s="16" t="s">
        <v>31</v>
      </c>
      <c r="J81" s="22" t="s">
        <v>22</v>
      </c>
      <c r="T81" s="5" t="s">
        <v>4</v>
      </c>
      <c r="U81" s="5">
        <v>0</v>
      </c>
      <c r="V81" s="5" t="s">
        <v>5</v>
      </c>
      <c r="W81" s="5" t="s">
        <v>6</v>
      </c>
      <c r="X81" s="5" t="s">
        <v>7</v>
      </c>
      <c r="Y81" s="5" t="s">
        <v>8</v>
      </c>
      <c r="Z81" s="5" t="s">
        <v>9</v>
      </c>
      <c r="AA81" s="5" t="s">
        <v>10</v>
      </c>
      <c r="AC81" s="68"/>
      <c r="AD81" s="15">
        <v>0</v>
      </c>
      <c r="AE81" s="15" t="s">
        <v>5</v>
      </c>
      <c r="AF81" s="15" t="s">
        <v>6</v>
      </c>
      <c r="AG81" s="15" t="s">
        <v>7</v>
      </c>
      <c r="AH81" s="15" t="s">
        <v>8</v>
      </c>
      <c r="AI81" s="15" t="s">
        <v>9</v>
      </c>
      <c r="AJ81" s="15" t="s">
        <v>10</v>
      </c>
      <c r="AK81" s="16" t="s">
        <v>31</v>
      </c>
      <c r="AL81" s="22" t="s">
        <v>22</v>
      </c>
      <c r="AV81" s="68"/>
      <c r="AW81" s="15">
        <v>0</v>
      </c>
      <c r="AX81" s="15" t="s">
        <v>5</v>
      </c>
      <c r="AY81" s="15" t="s">
        <v>6</v>
      </c>
      <c r="AZ81" s="15" t="s">
        <v>7</v>
      </c>
      <c r="BA81" s="15" t="s">
        <v>8</v>
      </c>
      <c r="BB81" s="15" t="s">
        <v>9</v>
      </c>
      <c r="BC81" s="15" t="s">
        <v>10</v>
      </c>
      <c r="BD81" s="16" t="s">
        <v>31</v>
      </c>
      <c r="BE81" s="22" t="s">
        <v>22</v>
      </c>
      <c r="BG81" s="7"/>
      <c r="BH81" s="9"/>
      <c r="BI81" s="9"/>
      <c r="BJ81" s="9"/>
      <c r="BK81" s="9"/>
      <c r="BL81" s="9"/>
      <c r="BM81" s="9"/>
      <c r="BN81" s="9"/>
      <c r="BO81" s="9"/>
    </row>
    <row r="82" spans="1:67" s="5" customFormat="1" x14ac:dyDescent="0.25">
      <c r="A82" s="23" t="s">
        <v>30</v>
      </c>
      <c r="B82" s="15"/>
      <c r="C82" s="15"/>
      <c r="D82" s="15"/>
      <c r="E82" s="15"/>
      <c r="F82" s="15"/>
      <c r="G82" s="15"/>
      <c r="H82" s="15"/>
      <c r="I82" s="15"/>
      <c r="J82" s="22"/>
      <c r="AC82" s="23" t="s">
        <v>30</v>
      </c>
      <c r="AD82" s="15"/>
      <c r="AE82" s="15"/>
      <c r="AF82" s="15"/>
      <c r="AG82" s="15"/>
      <c r="AH82" s="15"/>
      <c r="AI82" s="15"/>
      <c r="AJ82" s="15"/>
      <c r="AK82" s="15"/>
      <c r="AL82" s="22"/>
      <c r="AV82" s="23" t="s">
        <v>30</v>
      </c>
      <c r="AW82" s="15"/>
      <c r="AX82" s="15"/>
      <c r="AY82" s="15"/>
      <c r="AZ82" s="15"/>
      <c r="BA82" s="15"/>
      <c r="BB82" s="15"/>
      <c r="BC82" s="15"/>
      <c r="BD82" s="15"/>
      <c r="BE82" s="22"/>
      <c r="BG82"/>
      <c r="BH82" s="9"/>
      <c r="BI82" s="9"/>
      <c r="BJ82" s="9"/>
      <c r="BK82" s="9"/>
      <c r="BL82" s="9"/>
      <c r="BM82" s="9"/>
      <c r="BN82" s="9"/>
      <c r="BO82" s="9"/>
    </row>
    <row r="83" spans="1:67" s="5" customFormat="1" x14ac:dyDescent="0.25">
      <c r="A83" s="24" t="s">
        <v>0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20">
        <v>0</v>
      </c>
      <c r="J83" s="35">
        <v>0</v>
      </c>
      <c r="AC83" s="24" t="s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v>0</v>
      </c>
      <c r="AL83" s="26">
        <v>0</v>
      </c>
      <c r="AV83" s="24" t="s">
        <v>0</v>
      </c>
      <c r="AW83" s="17">
        <v>0</v>
      </c>
      <c r="AX83" s="17">
        <v>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25">
        <v>0</v>
      </c>
      <c r="BG83" s="2"/>
      <c r="BH83" s="6"/>
      <c r="BI83" s="6"/>
      <c r="BJ83" s="6"/>
      <c r="BK83" s="6"/>
      <c r="BL83" s="6"/>
      <c r="BM83" s="6"/>
      <c r="BN83" s="6"/>
      <c r="BO83" s="6"/>
    </row>
    <row r="84" spans="1:67" s="5" customFormat="1" x14ac:dyDescent="0.25">
      <c r="A84" s="24" t="s">
        <v>1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20">
        <v>0</v>
      </c>
      <c r="J84" s="35">
        <v>0</v>
      </c>
      <c r="AC84" s="24" t="s">
        <v>1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26">
        <v>0</v>
      </c>
      <c r="AV84" s="24" t="s">
        <v>1</v>
      </c>
      <c r="AW84" s="17">
        <v>0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25">
        <v>0</v>
      </c>
      <c r="BG84" s="2"/>
      <c r="BH84" s="6"/>
      <c r="BI84" s="6"/>
      <c r="BJ84" s="6"/>
      <c r="BK84" s="6"/>
      <c r="BL84" s="6"/>
      <c r="BM84" s="6"/>
      <c r="BN84" s="6"/>
      <c r="BO84" s="6"/>
    </row>
    <row r="85" spans="1:67" s="5" customFormat="1" x14ac:dyDescent="0.25">
      <c r="A85" s="24" t="s">
        <v>12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20">
        <v>0</v>
      </c>
      <c r="J85" s="35">
        <v>0</v>
      </c>
      <c r="AC85" s="24" t="s">
        <v>12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26">
        <v>0</v>
      </c>
      <c r="AV85" s="24" t="s">
        <v>12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25">
        <v>0</v>
      </c>
      <c r="BG85" s="2"/>
      <c r="BH85" s="6"/>
      <c r="BI85" s="6"/>
      <c r="BJ85" s="6"/>
      <c r="BK85" s="6"/>
      <c r="BL85" s="6"/>
      <c r="BM85" s="6"/>
      <c r="BN85" s="6"/>
      <c r="BO85" s="6"/>
    </row>
    <row r="86" spans="1:67" s="5" customFormat="1" x14ac:dyDescent="0.25">
      <c r="A86" s="24" t="s">
        <v>13</v>
      </c>
      <c r="B86" s="34">
        <f>SUM(B83:B85)</f>
        <v>0</v>
      </c>
      <c r="C86" s="34">
        <f t="shared" ref="C86" si="179">SUM(C83:C85)</f>
        <v>0</v>
      </c>
      <c r="D86" s="34">
        <f t="shared" ref="D86" si="180">SUM(D83:D85)</f>
        <v>0</v>
      </c>
      <c r="E86" s="34">
        <f t="shared" ref="E86" si="181">SUM(E83:E85)</f>
        <v>0</v>
      </c>
      <c r="F86" s="34">
        <f t="shared" ref="F86" si="182">SUM(F83:F85)</f>
        <v>0</v>
      </c>
      <c r="G86" s="34">
        <f t="shared" ref="G86" si="183">SUM(G83:G85)</f>
        <v>0</v>
      </c>
      <c r="H86" s="34">
        <f t="shared" ref="H86:I86" si="184">SUM(H83:H85)</f>
        <v>0</v>
      </c>
      <c r="I86" s="34">
        <f t="shared" si="184"/>
        <v>0</v>
      </c>
      <c r="J86" s="35">
        <f t="shared" ref="J86" si="185">SUM(J83:J85)</f>
        <v>0</v>
      </c>
      <c r="AC86" s="24" t="s">
        <v>13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26">
        <v>0</v>
      </c>
      <c r="AV86" s="24" t="s">
        <v>37</v>
      </c>
      <c r="AW86" s="17">
        <v>0</v>
      </c>
      <c r="AX86" s="17">
        <v>0</v>
      </c>
      <c r="AY86" s="17">
        <v>0</v>
      </c>
      <c r="AZ86" s="17">
        <v>0</v>
      </c>
      <c r="BA86" s="17">
        <v>0</v>
      </c>
      <c r="BB86" s="17">
        <v>0</v>
      </c>
      <c r="BC86" s="17">
        <v>0</v>
      </c>
      <c r="BD86" s="17">
        <v>0</v>
      </c>
      <c r="BE86" s="25">
        <v>0</v>
      </c>
      <c r="BG86" s="2"/>
      <c r="BH86" s="6"/>
      <c r="BI86" s="6"/>
      <c r="BJ86" s="6"/>
      <c r="BK86" s="6"/>
      <c r="BL86" s="6"/>
      <c r="BM86" s="6"/>
      <c r="BN86" s="6"/>
      <c r="BO86" s="6"/>
    </row>
    <row r="87" spans="1:67" s="5" customFormat="1" x14ac:dyDescent="0.25">
      <c r="A87" s="21"/>
      <c r="B87" s="15"/>
      <c r="C87" s="15"/>
      <c r="D87" s="15"/>
      <c r="E87" s="15"/>
      <c r="F87" s="15"/>
      <c r="G87" s="15"/>
      <c r="H87" s="15"/>
      <c r="I87" s="15"/>
      <c r="J87" s="22"/>
      <c r="AC87" s="50" t="s">
        <v>27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7">
        <v>0</v>
      </c>
      <c r="AV87" s="21"/>
      <c r="AW87" s="15"/>
      <c r="AX87" s="15"/>
      <c r="AY87" s="15"/>
      <c r="AZ87" s="15"/>
      <c r="BA87" s="15"/>
      <c r="BB87" s="15"/>
      <c r="BC87" s="15"/>
      <c r="BD87" s="15"/>
      <c r="BE87" s="22"/>
      <c r="BG87" s="7"/>
      <c r="BH87" s="9"/>
      <c r="BI87" s="9"/>
      <c r="BJ87" s="9"/>
      <c r="BK87" s="9"/>
      <c r="BL87" s="9"/>
      <c r="BM87" s="9"/>
      <c r="BN87" s="9"/>
      <c r="BO87" s="9"/>
    </row>
    <row r="88" spans="1:67" x14ac:dyDescent="0.25">
      <c r="A88" s="23" t="s">
        <v>26</v>
      </c>
      <c r="B88" s="20"/>
      <c r="C88" s="20"/>
      <c r="D88" s="20"/>
      <c r="E88" s="20"/>
      <c r="F88" s="20"/>
      <c r="G88" s="20"/>
      <c r="H88" s="20"/>
      <c r="I88" s="20"/>
      <c r="J88" s="29"/>
      <c r="T88" t="s">
        <v>11</v>
      </c>
      <c r="AC88" s="23" t="s">
        <v>26</v>
      </c>
      <c r="AD88" s="19"/>
      <c r="AE88" s="19"/>
      <c r="AF88" s="19"/>
      <c r="AG88" s="19"/>
      <c r="AH88" s="19"/>
      <c r="AI88" s="19"/>
      <c r="AJ88" s="19"/>
      <c r="AK88" s="19"/>
      <c r="AL88" s="27"/>
      <c r="AV88" s="23" t="s">
        <v>26</v>
      </c>
      <c r="AW88" s="17"/>
      <c r="AX88" s="19"/>
      <c r="AY88" s="19"/>
      <c r="AZ88" s="19"/>
      <c r="BA88" s="19"/>
      <c r="BB88" s="19"/>
      <c r="BC88" s="19"/>
      <c r="BD88" s="19"/>
      <c r="BE88" s="27"/>
      <c r="BH88" s="6"/>
      <c r="BI88" s="3"/>
      <c r="BJ88" s="3"/>
      <c r="BK88" s="3"/>
      <c r="BL88" s="3"/>
      <c r="BM88" s="3"/>
      <c r="BN88" s="3"/>
      <c r="BO88" s="3"/>
    </row>
    <row r="89" spans="1:67" x14ac:dyDescent="0.25">
      <c r="A89" s="24" t="s">
        <v>0</v>
      </c>
      <c r="B89" s="20">
        <v>94</v>
      </c>
      <c r="C89" s="20">
        <v>30</v>
      </c>
      <c r="D89" s="20">
        <v>17</v>
      </c>
      <c r="E89" s="20">
        <v>13</v>
      </c>
      <c r="F89" s="20">
        <v>13</v>
      </c>
      <c r="G89" s="20">
        <v>6</v>
      </c>
      <c r="H89" s="20">
        <v>0</v>
      </c>
      <c r="I89" s="20">
        <v>0</v>
      </c>
      <c r="J89" s="29">
        <f>SUM(B89:H89)</f>
        <v>173</v>
      </c>
      <c r="T89" s="2" t="s">
        <v>0</v>
      </c>
      <c r="U89">
        <v>2500</v>
      </c>
      <c r="V89">
        <v>2000</v>
      </c>
      <c r="W89">
        <v>1500</v>
      </c>
      <c r="X89">
        <v>1000</v>
      </c>
      <c r="Y89">
        <v>800</v>
      </c>
      <c r="Z89">
        <v>600</v>
      </c>
      <c r="AA89">
        <v>0</v>
      </c>
      <c r="AC89" s="24" t="s">
        <v>0</v>
      </c>
      <c r="AD89" s="19">
        <f t="shared" ref="AD89:AK91" si="186">B89*U89</f>
        <v>235000</v>
      </c>
      <c r="AE89" s="19">
        <f t="shared" si="186"/>
        <v>60000</v>
      </c>
      <c r="AF89" s="19">
        <f t="shared" si="186"/>
        <v>25500</v>
      </c>
      <c r="AG89" s="19">
        <f t="shared" si="186"/>
        <v>13000</v>
      </c>
      <c r="AH89" s="19">
        <f t="shared" si="186"/>
        <v>10400</v>
      </c>
      <c r="AI89" s="19">
        <f t="shared" si="186"/>
        <v>3600</v>
      </c>
      <c r="AJ89" s="19">
        <f t="shared" si="186"/>
        <v>0</v>
      </c>
      <c r="AK89" s="19">
        <f t="shared" si="186"/>
        <v>0</v>
      </c>
      <c r="AL89" s="27">
        <f>SUM(AD89:AJ89)</f>
        <v>347500</v>
      </c>
      <c r="AV89" s="24" t="s">
        <v>0</v>
      </c>
      <c r="AW89" s="17">
        <f t="shared" ref="AW89:BC90" si="187">IFERROR(AD89/B89,"-")</f>
        <v>2500</v>
      </c>
      <c r="AX89" s="17">
        <f t="shared" si="187"/>
        <v>2000</v>
      </c>
      <c r="AY89" s="17">
        <f t="shared" si="187"/>
        <v>1500</v>
      </c>
      <c r="AZ89" s="17">
        <f t="shared" si="187"/>
        <v>1000</v>
      </c>
      <c r="BA89" s="17">
        <f t="shared" si="187"/>
        <v>800</v>
      </c>
      <c r="BB89" s="17">
        <f t="shared" si="187"/>
        <v>600</v>
      </c>
      <c r="BC89" s="17" t="str">
        <f t="shared" si="187"/>
        <v>-</v>
      </c>
      <c r="BD89" s="17">
        <v>0</v>
      </c>
      <c r="BE89" s="25">
        <f>IFERROR(AL89/J89,"-")</f>
        <v>2008.6705202312139</v>
      </c>
      <c r="BG89" s="2"/>
      <c r="BH89" s="6"/>
      <c r="BI89" s="6"/>
      <c r="BJ89" s="6"/>
      <c r="BK89" s="6"/>
      <c r="BL89" s="6"/>
      <c r="BM89" s="6"/>
      <c r="BN89" s="6"/>
      <c r="BO89" s="6"/>
    </row>
    <row r="90" spans="1:67" x14ac:dyDescent="0.25">
      <c r="A90" s="24" t="s">
        <v>1</v>
      </c>
      <c r="B90" s="20">
        <v>46</v>
      </c>
      <c r="C90" s="20">
        <v>23</v>
      </c>
      <c r="D90" s="20">
        <v>21</v>
      </c>
      <c r="E90" s="20">
        <v>14</v>
      </c>
      <c r="F90" s="20">
        <v>9</v>
      </c>
      <c r="G90" s="20">
        <v>19</v>
      </c>
      <c r="H90" s="20">
        <v>0</v>
      </c>
      <c r="I90" s="20">
        <v>0</v>
      </c>
      <c r="J90" s="29">
        <f t="shared" ref="J90:J92" si="188">SUM(B90:H90)</f>
        <v>132</v>
      </c>
      <c r="T90" s="2" t="s">
        <v>1</v>
      </c>
      <c r="U90">
        <v>2500</v>
      </c>
      <c r="V90">
        <v>2000</v>
      </c>
      <c r="W90">
        <v>1500</v>
      </c>
      <c r="X90">
        <v>1000</v>
      </c>
      <c r="Y90">
        <v>800</v>
      </c>
      <c r="Z90">
        <v>600</v>
      </c>
      <c r="AA90">
        <v>0</v>
      </c>
      <c r="AC90" s="24" t="s">
        <v>1</v>
      </c>
      <c r="AD90" s="19">
        <f t="shared" si="186"/>
        <v>115000</v>
      </c>
      <c r="AE90" s="19">
        <f t="shared" si="186"/>
        <v>46000</v>
      </c>
      <c r="AF90" s="19">
        <f t="shared" si="186"/>
        <v>31500</v>
      </c>
      <c r="AG90" s="19">
        <f t="shared" si="186"/>
        <v>14000</v>
      </c>
      <c r="AH90" s="19">
        <f t="shared" si="186"/>
        <v>7200</v>
      </c>
      <c r="AI90" s="19">
        <f t="shared" si="186"/>
        <v>11400</v>
      </c>
      <c r="AJ90" s="19">
        <f t="shared" si="186"/>
        <v>0</v>
      </c>
      <c r="AK90" s="19">
        <f t="shared" si="186"/>
        <v>0</v>
      </c>
      <c r="AL90" s="27">
        <f>SUM(AD90:AJ90)</f>
        <v>225100</v>
      </c>
      <c r="AV90" s="24" t="s">
        <v>1</v>
      </c>
      <c r="AW90" s="17">
        <f t="shared" si="187"/>
        <v>2500</v>
      </c>
      <c r="AX90" s="17">
        <f t="shared" si="187"/>
        <v>2000</v>
      </c>
      <c r="AY90" s="17">
        <f t="shared" si="187"/>
        <v>1500</v>
      </c>
      <c r="AZ90" s="17">
        <f t="shared" si="187"/>
        <v>1000</v>
      </c>
      <c r="BA90" s="17">
        <f t="shared" si="187"/>
        <v>800</v>
      </c>
      <c r="BB90" s="17">
        <f t="shared" si="187"/>
        <v>600</v>
      </c>
      <c r="BC90" s="17" t="str">
        <f t="shared" si="187"/>
        <v>-</v>
      </c>
      <c r="BD90" s="17">
        <v>0</v>
      </c>
      <c r="BE90" s="25">
        <f>IFERROR(AL90/J90,"-")</f>
        <v>1705.3030303030303</v>
      </c>
      <c r="BG90" s="2"/>
      <c r="BH90" s="6"/>
      <c r="BI90" s="6"/>
      <c r="BJ90" s="6"/>
      <c r="BK90" s="6"/>
      <c r="BL90" s="6"/>
      <c r="BM90" s="6"/>
      <c r="BN90" s="6"/>
      <c r="BO90" s="6"/>
    </row>
    <row r="91" spans="1:67" x14ac:dyDescent="0.25">
      <c r="A91" s="24" t="s">
        <v>12</v>
      </c>
      <c r="B91" s="20">
        <f t="shared" ref="B91:G91" si="189">L91-B89-B90</f>
        <v>14</v>
      </c>
      <c r="C91" s="20">
        <f t="shared" si="189"/>
        <v>1</v>
      </c>
      <c r="D91" s="20">
        <f t="shared" si="189"/>
        <v>1</v>
      </c>
      <c r="E91" s="20">
        <f t="shared" si="189"/>
        <v>1</v>
      </c>
      <c r="F91" s="20">
        <f t="shared" si="189"/>
        <v>0</v>
      </c>
      <c r="G91" s="20">
        <f t="shared" si="189"/>
        <v>2</v>
      </c>
      <c r="H91" s="20">
        <v>0</v>
      </c>
      <c r="I91" s="20">
        <v>0</v>
      </c>
      <c r="J91" s="29">
        <f t="shared" si="188"/>
        <v>19</v>
      </c>
      <c r="L91">
        <v>154</v>
      </c>
      <c r="M91">
        <v>54</v>
      </c>
      <c r="N91">
        <v>39</v>
      </c>
      <c r="O91">
        <v>28</v>
      </c>
      <c r="P91">
        <v>22</v>
      </c>
      <c r="Q91">
        <v>27</v>
      </c>
      <c r="R91">
        <v>152</v>
      </c>
      <c r="T91" s="2" t="s">
        <v>12</v>
      </c>
      <c r="U91">
        <v>2500</v>
      </c>
      <c r="V91">
        <v>2000</v>
      </c>
      <c r="W91">
        <v>1500</v>
      </c>
      <c r="X91">
        <v>1000</v>
      </c>
      <c r="Y91">
        <v>800</v>
      </c>
      <c r="Z91">
        <v>600</v>
      </c>
      <c r="AA91">
        <v>0</v>
      </c>
      <c r="AC91" s="24" t="s">
        <v>12</v>
      </c>
      <c r="AD91" s="19">
        <f t="shared" si="186"/>
        <v>35000</v>
      </c>
      <c r="AE91" s="19">
        <f t="shared" si="186"/>
        <v>2000</v>
      </c>
      <c r="AF91" s="19">
        <f t="shared" si="186"/>
        <v>1500</v>
      </c>
      <c r="AG91" s="19">
        <f t="shared" si="186"/>
        <v>1000</v>
      </c>
      <c r="AH91" s="19">
        <f t="shared" si="186"/>
        <v>0</v>
      </c>
      <c r="AI91" s="19">
        <f t="shared" si="186"/>
        <v>1200</v>
      </c>
      <c r="AJ91" s="19">
        <f t="shared" si="186"/>
        <v>0</v>
      </c>
      <c r="AK91" s="19">
        <f t="shared" si="186"/>
        <v>0</v>
      </c>
      <c r="AL91" s="27">
        <f>SUM(AD91:AJ91)</f>
        <v>40700</v>
      </c>
      <c r="AM91" s="3">
        <f>SUM(AL89:AL91)</f>
        <v>613300</v>
      </c>
      <c r="AV91" s="24" t="s">
        <v>12</v>
      </c>
      <c r="AW91" s="17">
        <f t="shared" ref="AW91:AZ92" si="190">IFERROR(AD91/B91,"-")</f>
        <v>2500</v>
      </c>
      <c r="AX91" s="17">
        <f t="shared" si="190"/>
        <v>2000</v>
      </c>
      <c r="AY91" s="17">
        <f t="shared" si="190"/>
        <v>1500</v>
      </c>
      <c r="AZ91" s="17">
        <f t="shared" si="190"/>
        <v>1000</v>
      </c>
      <c r="BA91" s="17">
        <v>0</v>
      </c>
      <c r="BB91" s="17">
        <f>IFERROR(AI91/G91,"-")</f>
        <v>600</v>
      </c>
      <c r="BC91" s="17" t="str">
        <f>IFERROR(AJ91/H91,"-")</f>
        <v>-</v>
      </c>
      <c r="BD91" s="17">
        <v>0</v>
      </c>
      <c r="BE91" s="25">
        <f>IFERROR(AL91/J91,"-")</f>
        <v>2142.1052631578946</v>
      </c>
      <c r="BG91" s="2"/>
      <c r="BH91" s="6"/>
      <c r="BI91" s="6"/>
      <c r="BJ91" s="6"/>
      <c r="BK91" s="6"/>
      <c r="BL91" s="6"/>
      <c r="BM91" s="6"/>
      <c r="BN91" s="6"/>
      <c r="BO91" s="6"/>
    </row>
    <row r="92" spans="1:67" x14ac:dyDescent="0.25">
      <c r="A92" s="24" t="s">
        <v>13</v>
      </c>
      <c r="B92" s="20">
        <f t="shared" ref="B92:I92" si="191">SUM(B89:B91)</f>
        <v>154</v>
      </c>
      <c r="C92" s="20">
        <f t="shared" si="191"/>
        <v>54</v>
      </c>
      <c r="D92" s="20">
        <f t="shared" si="191"/>
        <v>39</v>
      </c>
      <c r="E92" s="20">
        <f t="shared" si="191"/>
        <v>28</v>
      </c>
      <c r="F92" s="20">
        <f t="shared" si="191"/>
        <v>22</v>
      </c>
      <c r="G92" s="20">
        <f t="shared" si="191"/>
        <v>27</v>
      </c>
      <c r="H92" s="20">
        <f>SUM(H89:H91)</f>
        <v>0</v>
      </c>
      <c r="I92" s="20">
        <f t="shared" si="191"/>
        <v>0</v>
      </c>
      <c r="J92" s="29">
        <f t="shared" si="188"/>
        <v>324</v>
      </c>
      <c r="R92">
        <v>130</v>
      </c>
      <c r="T92" s="2" t="s">
        <v>14</v>
      </c>
      <c r="U92">
        <v>2500</v>
      </c>
      <c r="V92">
        <v>2000</v>
      </c>
      <c r="W92">
        <v>1500</v>
      </c>
      <c r="X92">
        <v>1000</v>
      </c>
      <c r="Y92">
        <v>800</v>
      </c>
      <c r="Z92">
        <v>600</v>
      </c>
      <c r="AA92">
        <f>SUM(AA89:AA91)</f>
        <v>0</v>
      </c>
      <c r="AC92" s="24" t="s">
        <v>13</v>
      </c>
      <c r="AD92" s="40">
        <f>SUM(AD89:AD91)</f>
        <v>385000</v>
      </c>
      <c r="AE92" s="40">
        <f t="shared" ref="AE92:AL92" si="192">SUM(AE89:AE91)</f>
        <v>108000</v>
      </c>
      <c r="AF92" s="40">
        <f t="shared" si="192"/>
        <v>58500</v>
      </c>
      <c r="AG92" s="40">
        <f t="shared" si="192"/>
        <v>28000</v>
      </c>
      <c r="AH92" s="40">
        <f t="shared" si="192"/>
        <v>17600</v>
      </c>
      <c r="AI92" s="40">
        <f t="shared" si="192"/>
        <v>16200</v>
      </c>
      <c r="AJ92" s="40">
        <f t="shared" si="192"/>
        <v>0</v>
      </c>
      <c r="AK92" s="40">
        <f t="shared" ref="AK92" si="193">SUM(AK89:AK91)</f>
        <v>0</v>
      </c>
      <c r="AL92" s="41">
        <f t="shared" si="192"/>
        <v>613300</v>
      </c>
      <c r="AV92" s="24" t="s">
        <v>37</v>
      </c>
      <c r="AW92" s="17">
        <f t="shared" si="190"/>
        <v>2500</v>
      </c>
      <c r="AX92" s="17">
        <f t="shared" si="190"/>
        <v>2000</v>
      </c>
      <c r="AY92" s="17">
        <f t="shared" si="190"/>
        <v>1500</v>
      </c>
      <c r="AZ92" s="17">
        <f t="shared" si="190"/>
        <v>1000</v>
      </c>
      <c r="BA92" s="17">
        <f>IFERROR(AH92/F92,"-")</f>
        <v>800</v>
      </c>
      <c r="BB92" s="17">
        <f>IFERROR(AI92/G92,"-")</f>
        <v>600</v>
      </c>
      <c r="BC92" s="17" t="str">
        <f>IFERROR(AJ92/H92,"-")</f>
        <v>-</v>
      </c>
      <c r="BD92" s="17">
        <v>0</v>
      </c>
      <c r="BE92" s="25">
        <f>IFERROR(AL92/J92,"-")</f>
        <v>1892.9012345679012</v>
      </c>
      <c r="BG92" s="2"/>
      <c r="BH92" s="6"/>
      <c r="BI92" s="6"/>
      <c r="BJ92" s="6"/>
      <c r="BK92" s="6"/>
      <c r="BL92" s="6"/>
      <c r="BM92" s="6"/>
      <c r="BN92" s="6"/>
      <c r="BO92" s="6"/>
    </row>
    <row r="93" spans="1:67" x14ac:dyDescent="0.25">
      <c r="A93" s="24"/>
      <c r="B93" s="20"/>
      <c r="C93" s="20"/>
      <c r="D93" s="20"/>
      <c r="E93" s="20"/>
      <c r="F93" s="20"/>
      <c r="G93" s="20"/>
      <c r="H93" s="20"/>
      <c r="I93" s="20"/>
      <c r="J93" s="29"/>
      <c r="T93" s="2"/>
      <c r="AC93" s="50" t="s">
        <v>27</v>
      </c>
      <c r="AD93" s="51">
        <f t="shared" ref="AD93:AK93" si="194">B92*U92</f>
        <v>385000</v>
      </c>
      <c r="AE93" s="51">
        <f t="shared" si="194"/>
        <v>108000</v>
      </c>
      <c r="AF93" s="51">
        <f t="shared" si="194"/>
        <v>58500</v>
      </c>
      <c r="AG93" s="51">
        <f t="shared" si="194"/>
        <v>28000</v>
      </c>
      <c r="AH93" s="51">
        <f t="shared" si="194"/>
        <v>17600</v>
      </c>
      <c r="AI93" s="51">
        <f t="shared" si="194"/>
        <v>16200</v>
      </c>
      <c r="AJ93" s="51">
        <f t="shared" si="194"/>
        <v>0</v>
      </c>
      <c r="AK93" s="51">
        <f t="shared" si="194"/>
        <v>0</v>
      </c>
      <c r="AL93" s="52">
        <f>SUM(AD93:AJ93)</f>
        <v>613300</v>
      </c>
      <c r="AV93" s="24"/>
      <c r="AW93" s="17"/>
      <c r="AX93" s="17"/>
      <c r="AY93" s="17"/>
      <c r="AZ93" s="17"/>
      <c r="BA93" s="17"/>
      <c r="BB93" s="17"/>
      <c r="BC93" s="17"/>
      <c r="BD93" s="17"/>
      <c r="BE93" s="25"/>
      <c r="BG93" s="2"/>
      <c r="BH93" s="6"/>
      <c r="BI93" s="6"/>
      <c r="BJ93" s="6"/>
      <c r="BK93" s="6"/>
      <c r="BL93" s="6"/>
      <c r="BM93" s="6"/>
      <c r="BN93" s="6"/>
      <c r="BO93" s="6"/>
    </row>
    <row r="94" spans="1:67" x14ac:dyDescent="0.25">
      <c r="A94" s="23" t="s">
        <v>15</v>
      </c>
      <c r="B94" s="20"/>
      <c r="C94" s="20"/>
      <c r="D94" s="20"/>
      <c r="E94" s="20"/>
      <c r="F94" s="20"/>
      <c r="G94" s="20"/>
      <c r="H94" s="20"/>
      <c r="I94" s="20"/>
      <c r="J94" s="29"/>
      <c r="T94" t="s">
        <v>15</v>
      </c>
      <c r="AC94" s="23" t="s">
        <v>15</v>
      </c>
      <c r="AD94" s="19"/>
      <c r="AE94" s="19"/>
      <c r="AF94" s="19"/>
      <c r="AG94" s="19"/>
      <c r="AH94" s="19"/>
      <c r="AI94" s="19"/>
      <c r="AJ94" s="19"/>
      <c r="AK94" s="19"/>
      <c r="AL94" s="27"/>
      <c r="AV94" s="23" t="s">
        <v>15</v>
      </c>
      <c r="AW94" s="17"/>
      <c r="AX94" s="19"/>
      <c r="AY94" s="19"/>
      <c r="AZ94" s="19"/>
      <c r="BA94" s="19"/>
      <c r="BB94" s="19"/>
      <c r="BC94" s="19"/>
      <c r="BD94" s="19"/>
      <c r="BE94" s="27"/>
      <c r="BH94" s="6"/>
      <c r="BI94" s="3"/>
      <c r="BJ94" s="3"/>
      <c r="BK94" s="3"/>
      <c r="BL94" s="3"/>
      <c r="BM94" s="3"/>
      <c r="BN94" s="3"/>
      <c r="BO94" s="3"/>
    </row>
    <row r="95" spans="1:67" x14ac:dyDescent="0.25">
      <c r="A95" s="24" t="s">
        <v>0</v>
      </c>
      <c r="B95" s="20">
        <v>77</v>
      </c>
      <c r="C95" s="20">
        <v>35</v>
      </c>
      <c r="D95" s="20">
        <v>21</v>
      </c>
      <c r="E95" s="20">
        <v>14</v>
      </c>
      <c r="F95" s="20">
        <v>9</v>
      </c>
      <c r="G95" s="20">
        <v>14</v>
      </c>
      <c r="H95" s="20">
        <v>40</v>
      </c>
      <c r="I95" s="20">
        <v>0</v>
      </c>
      <c r="J95" s="29">
        <f>SUM(B95:H95)</f>
        <v>210</v>
      </c>
      <c r="T95" s="2" t="s">
        <v>0</v>
      </c>
      <c r="U95">
        <f>800+2500</f>
        <v>3300</v>
      </c>
      <c r="V95">
        <f>800+2000</f>
        <v>2800</v>
      </c>
      <c r="W95">
        <f>800+1500</f>
        <v>2300</v>
      </c>
      <c r="X95">
        <f>800+1000</f>
        <v>1800</v>
      </c>
      <c r="Y95">
        <f>800+800</f>
        <v>1600</v>
      </c>
      <c r="Z95">
        <f>800+600</f>
        <v>1400</v>
      </c>
      <c r="AA95">
        <v>800</v>
      </c>
      <c r="AC95" s="24" t="s">
        <v>0</v>
      </c>
      <c r="AD95" s="19">
        <f t="shared" ref="AD95:AK97" si="195">B95*U95</f>
        <v>254100</v>
      </c>
      <c r="AE95" s="19">
        <f t="shared" si="195"/>
        <v>98000</v>
      </c>
      <c r="AF95" s="19">
        <f t="shared" si="195"/>
        <v>48300</v>
      </c>
      <c r="AG95" s="19">
        <f t="shared" si="195"/>
        <v>25200</v>
      </c>
      <c r="AH95" s="19">
        <f t="shared" si="195"/>
        <v>14400</v>
      </c>
      <c r="AI95" s="19">
        <f t="shared" si="195"/>
        <v>19600</v>
      </c>
      <c r="AJ95" s="19">
        <f t="shared" si="195"/>
        <v>32000</v>
      </c>
      <c r="AK95" s="19">
        <f t="shared" si="195"/>
        <v>0</v>
      </c>
      <c r="AL95" s="27">
        <f>SUM(AD95:AJ95)</f>
        <v>491600</v>
      </c>
      <c r="AV95" s="24" t="s">
        <v>0</v>
      </c>
      <c r="AW95" s="17">
        <f t="shared" ref="AW95:BC96" si="196">IFERROR(AD95/B95,"-")</f>
        <v>3300</v>
      </c>
      <c r="AX95" s="17">
        <f t="shared" si="196"/>
        <v>2800</v>
      </c>
      <c r="AY95" s="17">
        <f t="shared" si="196"/>
        <v>2300</v>
      </c>
      <c r="AZ95" s="17">
        <f t="shared" si="196"/>
        <v>1800</v>
      </c>
      <c r="BA95" s="17">
        <f t="shared" si="196"/>
        <v>1600</v>
      </c>
      <c r="BB95" s="17">
        <f t="shared" si="196"/>
        <v>1400</v>
      </c>
      <c r="BC95" s="17">
        <f t="shared" si="196"/>
        <v>800</v>
      </c>
      <c r="BD95" s="17">
        <v>0</v>
      </c>
      <c r="BE95" s="25">
        <f>IFERROR(AL95/J95,"-")</f>
        <v>2340.9523809523807</v>
      </c>
      <c r="BG95" s="2"/>
      <c r="BH95" s="6"/>
      <c r="BI95" s="6"/>
      <c r="BJ95" s="6"/>
      <c r="BK95" s="6"/>
      <c r="BL95" s="6"/>
      <c r="BM95" s="6"/>
      <c r="BN95" s="6"/>
      <c r="BO95" s="6"/>
    </row>
    <row r="96" spans="1:67" x14ac:dyDescent="0.25">
      <c r="A96" s="24" t="s">
        <v>1</v>
      </c>
      <c r="B96" s="20">
        <v>85</v>
      </c>
      <c r="C96" s="20">
        <v>45</v>
      </c>
      <c r="D96" s="20">
        <v>37</v>
      </c>
      <c r="E96" s="20">
        <v>22</v>
      </c>
      <c r="F96" s="20">
        <v>23</v>
      </c>
      <c r="G96" s="20">
        <v>48</v>
      </c>
      <c r="H96" s="20">
        <v>270</v>
      </c>
      <c r="I96" s="20">
        <v>0</v>
      </c>
      <c r="J96" s="29">
        <f t="shared" ref="J96:J98" si="197">SUM(B96:H96)</f>
        <v>530</v>
      </c>
      <c r="T96" s="2" t="s">
        <v>1</v>
      </c>
      <c r="U96">
        <f t="shared" ref="U96:U97" si="198">800+2500</f>
        <v>3300</v>
      </c>
      <c r="V96">
        <f t="shared" ref="V96:V97" si="199">800+2000</f>
        <v>2800</v>
      </c>
      <c r="W96">
        <f t="shared" ref="W96:W97" si="200">800+1500</f>
        <v>2300</v>
      </c>
      <c r="X96">
        <f t="shared" ref="X96:X97" si="201">800+1000</f>
        <v>1800</v>
      </c>
      <c r="Y96">
        <f t="shared" ref="Y96:Y97" si="202">800+800</f>
        <v>1600</v>
      </c>
      <c r="Z96">
        <f t="shared" ref="Z96:Z97" si="203">800+600</f>
        <v>1400</v>
      </c>
      <c r="AA96">
        <v>800</v>
      </c>
      <c r="AC96" s="24" t="s">
        <v>1</v>
      </c>
      <c r="AD96" s="19">
        <f t="shared" si="195"/>
        <v>280500</v>
      </c>
      <c r="AE96" s="19">
        <f t="shared" si="195"/>
        <v>126000</v>
      </c>
      <c r="AF96" s="19">
        <f t="shared" si="195"/>
        <v>85100</v>
      </c>
      <c r="AG96" s="19">
        <f t="shared" si="195"/>
        <v>39600</v>
      </c>
      <c r="AH96" s="19">
        <f t="shared" si="195"/>
        <v>36800</v>
      </c>
      <c r="AI96" s="19">
        <f t="shared" si="195"/>
        <v>67200</v>
      </c>
      <c r="AJ96" s="19">
        <f t="shared" si="195"/>
        <v>216000</v>
      </c>
      <c r="AK96" s="19">
        <f t="shared" si="195"/>
        <v>0</v>
      </c>
      <c r="AL96" s="27">
        <f>SUM(AD96:AJ96)</f>
        <v>851200</v>
      </c>
      <c r="AV96" s="24" t="s">
        <v>1</v>
      </c>
      <c r="AW96" s="17">
        <f t="shared" si="196"/>
        <v>3300</v>
      </c>
      <c r="AX96" s="17">
        <f t="shared" si="196"/>
        <v>2800</v>
      </c>
      <c r="AY96" s="17">
        <f t="shared" si="196"/>
        <v>2300</v>
      </c>
      <c r="AZ96" s="17">
        <f t="shared" si="196"/>
        <v>1800</v>
      </c>
      <c r="BA96" s="17">
        <f t="shared" si="196"/>
        <v>1600</v>
      </c>
      <c r="BB96" s="17">
        <f t="shared" si="196"/>
        <v>1400</v>
      </c>
      <c r="BC96" s="17">
        <f t="shared" si="196"/>
        <v>800</v>
      </c>
      <c r="BD96" s="17">
        <v>0</v>
      </c>
      <c r="BE96" s="25">
        <f>IFERROR(AL96/J96,"-")</f>
        <v>1606.0377358490566</v>
      </c>
      <c r="BG96" s="2"/>
      <c r="BH96" s="6"/>
      <c r="BI96" s="6"/>
      <c r="BJ96" s="6"/>
      <c r="BK96" s="6"/>
      <c r="BL96" s="6"/>
      <c r="BM96" s="6"/>
      <c r="BN96" s="6"/>
      <c r="BO96" s="6"/>
    </row>
    <row r="97" spans="1:67" x14ac:dyDescent="0.25">
      <c r="A97" s="24" t="s">
        <v>12</v>
      </c>
      <c r="B97" s="20">
        <f t="shared" ref="B97:H97" si="204">L97-B95-B96</f>
        <v>9</v>
      </c>
      <c r="C97" s="20">
        <f t="shared" si="204"/>
        <v>3</v>
      </c>
      <c r="D97" s="20">
        <f t="shared" si="204"/>
        <v>6</v>
      </c>
      <c r="E97" s="20">
        <f t="shared" si="204"/>
        <v>1</v>
      </c>
      <c r="F97" s="20">
        <f t="shared" si="204"/>
        <v>0</v>
      </c>
      <c r="G97" s="20">
        <f t="shared" si="204"/>
        <v>6</v>
      </c>
      <c r="H97" s="20">
        <f t="shared" si="204"/>
        <v>16</v>
      </c>
      <c r="I97" s="20">
        <v>0</v>
      </c>
      <c r="J97" s="29">
        <f t="shared" si="197"/>
        <v>41</v>
      </c>
      <c r="L97">
        <v>171</v>
      </c>
      <c r="M97">
        <v>83</v>
      </c>
      <c r="N97">
        <v>64</v>
      </c>
      <c r="O97">
        <v>37</v>
      </c>
      <c r="P97">
        <v>32</v>
      </c>
      <c r="Q97">
        <v>68</v>
      </c>
      <c r="R97">
        <v>326</v>
      </c>
      <c r="T97" s="2" t="s">
        <v>12</v>
      </c>
      <c r="U97">
        <f t="shared" si="198"/>
        <v>3300</v>
      </c>
      <c r="V97">
        <f t="shared" si="199"/>
        <v>2800</v>
      </c>
      <c r="W97">
        <f t="shared" si="200"/>
        <v>2300</v>
      </c>
      <c r="X97">
        <f t="shared" si="201"/>
        <v>1800</v>
      </c>
      <c r="Y97">
        <f t="shared" si="202"/>
        <v>1600</v>
      </c>
      <c r="Z97">
        <f t="shared" si="203"/>
        <v>1400</v>
      </c>
      <c r="AA97">
        <v>800</v>
      </c>
      <c r="AC97" s="24" t="s">
        <v>12</v>
      </c>
      <c r="AD97" s="19">
        <f t="shared" si="195"/>
        <v>29700</v>
      </c>
      <c r="AE97" s="19">
        <f t="shared" si="195"/>
        <v>8400</v>
      </c>
      <c r="AF97" s="19">
        <f t="shared" si="195"/>
        <v>13800</v>
      </c>
      <c r="AG97" s="19">
        <f t="shared" si="195"/>
        <v>1800</v>
      </c>
      <c r="AH97" s="19">
        <f t="shared" si="195"/>
        <v>0</v>
      </c>
      <c r="AI97" s="19">
        <f t="shared" si="195"/>
        <v>8400</v>
      </c>
      <c r="AJ97" s="19">
        <f t="shared" si="195"/>
        <v>12800</v>
      </c>
      <c r="AK97" s="19">
        <f t="shared" si="195"/>
        <v>0</v>
      </c>
      <c r="AL97" s="27">
        <f>SUM(AD97:AJ97)</f>
        <v>74900</v>
      </c>
      <c r="AM97" s="3">
        <f>SUM(AL95:AL97)</f>
        <v>1417700</v>
      </c>
      <c r="AV97" s="24" t="s">
        <v>12</v>
      </c>
      <c r="AW97" s="17">
        <f t="shared" ref="AW97:AZ98" si="205">IFERROR(AD97/B97,"-")</f>
        <v>3300</v>
      </c>
      <c r="AX97" s="17">
        <f t="shared" si="205"/>
        <v>2800</v>
      </c>
      <c r="AY97" s="17">
        <f t="shared" si="205"/>
        <v>2300</v>
      </c>
      <c r="AZ97" s="17">
        <f t="shared" si="205"/>
        <v>1800</v>
      </c>
      <c r="BA97" s="17">
        <v>0</v>
      </c>
      <c r="BB97" s="17">
        <f>IFERROR(AI97/G97,"-")</f>
        <v>1400</v>
      </c>
      <c r="BC97" s="17">
        <f>IFERROR(AJ97/H97,"-")</f>
        <v>800</v>
      </c>
      <c r="BD97" s="17">
        <v>0</v>
      </c>
      <c r="BE97" s="25">
        <f>IFERROR(AL97/J97,"-")</f>
        <v>1826.8292682926829</v>
      </c>
      <c r="BG97" s="2"/>
      <c r="BH97" s="6"/>
      <c r="BI97" s="6"/>
      <c r="BJ97" s="6"/>
      <c r="BK97" s="6"/>
      <c r="BL97" s="6"/>
      <c r="BM97" s="6"/>
      <c r="BN97" s="6"/>
      <c r="BO97" s="6"/>
    </row>
    <row r="98" spans="1:67" x14ac:dyDescent="0.25">
      <c r="A98" s="24" t="s">
        <v>13</v>
      </c>
      <c r="B98" s="20">
        <f t="shared" ref="B98:I98" si="206">SUM(B95:B97)</f>
        <v>171</v>
      </c>
      <c r="C98" s="20">
        <f t="shared" si="206"/>
        <v>83</v>
      </c>
      <c r="D98" s="20">
        <f t="shared" si="206"/>
        <v>64</v>
      </c>
      <c r="E98" s="20">
        <f t="shared" si="206"/>
        <v>37</v>
      </c>
      <c r="F98" s="20">
        <f t="shared" si="206"/>
        <v>32</v>
      </c>
      <c r="G98" s="20">
        <f t="shared" si="206"/>
        <v>68</v>
      </c>
      <c r="H98" s="20">
        <f t="shared" si="206"/>
        <v>326</v>
      </c>
      <c r="I98" s="20">
        <f t="shared" si="206"/>
        <v>0</v>
      </c>
      <c r="J98" s="29">
        <f t="shared" si="197"/>
        <v>781</v>
      </c>
      <c r="R98">
        <v>274</v>
      </c>
      <c r="T98" s="2" t="s">
        <v>16</v>
      </c>
      <c r="U98">
        <v>2500</v>
      </c>
      <c r="V98">
        <v>2000</v>
      </c>
      <c r="W98">
        <v>1500</v>
      </c>
      <c r="X98">
        <v>1000</v>
      </c>
      <c r="Y98">
        <v>800</v>
      </c>
      <c r="Z98">
        <v>600</v>
      </c>
      <c r="AA98">
        <v>0</v>
      </c>
      <c r="AC98" s="24" t="s">
        <v>13</v>
      </c>
      <c r="AD98" s="40">
        <f>SUM(AD95:AD97)</f>
        <v>564300</v>
      </c>
      <c r="AE98" s="40">
        <f t="shared" ref="AE98:AL98" si="207">SUM(AE95:AE97)</f>
        <v>232400</v>
      </c>
      <c r="AF98" s="40">
        <f t="shared" si="207"/>
        <v>147200</v>
      </c>
      <c r="AG98" s="40">
        <f t="shared" si="207"/>
        <v>66600</v>
      </c>
      <c r="AH98" s="40">
        <f t="shared" si="207"/>
        <v>51200</v>
      </c>
      <c r="AI98" s="40">
        <f t="shared" si="207"/>
        <v>95200</v>
      </c>
      <c r="AJ98" s="40">
        <f t="shared" si="207"/>
        <v>260800</v>
      </c>
      <c r="AK98" s="40">
        <f t="shared" ref="AK98" si="208">SUM(AK95:AK97)</f>
        <v>0</v>
      </c>
      <c r="AL98" s="41">
        <f t="shared" si="207"/>
        <v>1417700</v>
      </c>
      <c r="AV98" s="24" t="s">
        <v>37</v>
      </c>
      <c r="AW98" s="17">
        <f t="shared" si="205"/>
        <v>3300</v>
      </c>
      <c r="AX98" s="17">
        <f t="shared" si="205"/>
        <v>2800</v>
      </c>
      <c r="AY98" s="17">
        <f t="shared" si="205"/>
        <v>2300</v>
      </c>
      <c r="AZ98" s="17">
        <f t="shared" si="205"/>
        <v>1800</v>
      </c>
      <c r="BA98" s="17">
        <f>IFERROR(AH98/F98,"-")</f>
        <v>1600</v>
      </c>
      <c r="BB98" s="17">
        <f>IFERROR(AI98/G98,"-")</f>
        <v>1400</v>
      </c>
      <c r="BC98" s="17">
        <f>IFERROR(AJ98/H98,"-")</f>
        <v>800</v>
      </c>
      <c r="BD98" s="17">
        <v>0</v>
      </c>
      <c r="BE98" s="25">
        <f>IFERROR(AL98/J98,"-")</f>
        <v>1815.236875800256</v>
      </c>
      <c r="BG98" s="2"/>
      <c r="BH98" s="6"/>
      <c r="BI98" s="6"/>
      <c r="BJ98" s="6"/>
      <c r="BK98" s="6"/>
      <c r="BL98" s="6"/>
      <c r="BM98" s="6"/>
      <c r="BN98" s="6"/>
      <c r="BO98" s="6"/>
    </row>
    <row r="99" spans="1:67" x14ac:dyDescent="0.25">
      <c r="A99" s="24"/>
      <c r="B99" s="20"/>
      <c r="C99" s="20"/>
      <c r="D99" s="20"/>
      <c r="E99" s="20"/>
      <c r="F99" s="20"/>
      <c r="G99" s="20"/>
      <c r="H99" s="20"/>
      <c r="I99" s="20"/>
      <c r="J99" s="29"/>
      <c r="T99" s="2"/>
      <c r="AC99" s="50" t="s">
        <v>27</v>
      </c>
      <c r="AD99" s="51">
        <f t="shared" ref="AD99:AK99" si="209">B98*U98</f>
        <v>427500</v>
      </c>
      <c r="AE99" s="51">
        <f t="shared" si="209"/>
        <v>166000</v>
      </c>
      <c r="AF99" s="51">
        <f t="shared" si="209"/>
        <v>96000</v>
      </c>
      <c r="AG99" s="51">
        <f t="shared" si="209"/>
        <v>37000</v>
      </c>
      <c r="AH99" s="51">
        <f t="shared" si="209"/>
        <v>25600</v>
      </c>
      <c r="AI99" s="51">
        <f t="shared" si="209"/>
        <v>40800</v>
      </c>
      <c r="AJ99" s="51">
        <f t="shared" si="209"/>
        <v>0</v>
      </c>
      <c r="AK99" s="51">
        <f t="shared" si="209"/>
        <v>0</v>
      </c>
      <c r="AL99" s="52">
        <f>SUM(AD99:AJ99)</f>
        <v>792900</v>
      </c>
      <c r="AV99" s="24"/>
      <c r="AW99" s="17"/>
      <c r="AX99" s="17"/>
      <c r="AY99" s="17"/>
      <c r="AZ99" s="17"/>
      <c r="BA99" s="17"/>
      <c r="BB99" s="17"/>
      <c r="BC99" s="17"/>
      <c r="BD99" s="17"/>
      <c r="BE99" s="25"/>
      <c r="BG99" s="2"/>
      <c r="BH99" s="6"/>
      <c r="BI99" s="6"/>
      <c r="BJ99" s="6"/>
      <c r="BK99" s="6"/>
      <c r="BL99" s="6"/>
      <c r="BM99" s="6"/>
      <c r="BN99" s="6"/>
      <c r="BO99" s="6"/>
    </row>
    <row r="100" spans="1:67" x14ac:dyDescent="0.25">
      <c r="A100" s="23" t="s">
        <v>17</v>
      </c>
      <c r="B100" s="20"/>
      <c r="C100" s="20"/>
      <c r="D100" s="20"/>
      <c r="E100" s="20"/>
      <c r="F100" s="20"/>
      <c r="G100" s="20"/>
      <c r="H100" s="20"/>
      <c r="I100" s="20"/>
      <c r="J100" s="29"/>
      <c r="T100" t="s">
        <v>17</v>
      </c>
      <c r="AC100" s="23" t="s">
        <v>17</v>
      </c>
      <c r="AD100" s="19"/>
      <c r="AE100" s="19"/>
      <c r="AF100" s="19"/>
      <c r="AG100" s="19"/>
      <c r="AH100" s="19"/>
      <c r="AI100" s="19"/>
      <c r="AJ100" s="19"/>
      <c r="AK100" s="19"/>
      <c r="AL100" s="27"/>
      <c r="AV100" s="23" t="s">
        <v>17</v>
      </c>
      <c r="AW100" s="17"/>
      <c r="AX100" s="19"/>
      <c r="AY100" s="19"/>
      <c r="AZ100" s="19"/>
      <c r="BA100" s="19"/>
      <c r="BB100" s="19"/>
      <c r="BC100" s="19"/>
      <c r="BD100" s="19"/>
      <c r="BE100" s="27"/>
      <c r="BH100" s="6"/>
      <c r="BI100" s="3"/>
      <c r="BJ100" s="3"/>
      <c r="BK100" s="3"/>
      <c r="BL100" s="3"/>
      <c r="BM100" s="3"/>
      <c r="BN100" s="3"/>
      <c r="BO100" s="3"/>
    </row>
    <row r="101" spans="1:67" x14ac:dyDescent="0.25">
      <c r="A101" s="24" t="s">
        <v>0</v>
      </c>
      <c r="B101" s="20">
        <v>26</v>
      </c>
      <c r="C101" s="20">
        <v>13</v>
      </c>
      <c r="D101" s="20">
        <v>7</v>
      </c>
      <c r="E101" s="20">
        <v>10</v>
      </c>
      <c r="F101" s="20">
        <v>5</v>
      </c>
      <c r="G101" s="20">
        <v>7</v>
      </c>
      <c r="H101" s="20">
        <v>19</v>
      </c>
      <c r="I101" s="20">
        <v>0</v>
      </c>
      <c r="J101" s="29">
        <f>SUM(B101:H101)</f>
        <v>87</v>
      </c>
      <c r="T101" s="2" t="s">
        <v>0</v>
      </c>
      <c r="U101">
        <f>1000+2500</f>
        <v>3500</v>
      </c>
      <c r="V101">
        <f>1000+2000</f>
        <v>3000</v>
      </c>
      <c r="W101">
        <f>1000+1500</f>
        <v>2500</v>
      </c>
      <c r="X101">
        <f>1000+1000</f>
        <v>2000</v>
      </c>
      <c r="Y101">
        <f>1000+800</f>
        <v>1800</v>
      </c>
      <c r="Z101">
        <f>1000+600</f>
        <v>1600</v>
      </c>
      <c r="AA101">
        <v>1000</v>
      </c>
      <c r="AC101" s="24" t="s">
        <v>0</v>
      </c>
      <c r="AD101" s="19">
        <f t="shared" ref="AD101:AK103" si="210">B101*U101</f>
        <v>91000</v>
      </c>
      <c r="AE101" s="19">
        <f t="shared" si="210"/>
        <v>39000</v>
      </c>
      <c r="AF101" s="19">
        <f t="shared" si="210"/>
        <v>17500</v>
      </c>
      <c r="AG101" s="19">
        <f t="shared" si="210"/>
        <v>20000</v>
      </c>
      <c r="AH101" s="19">
        <f t="shared" si="210"/>
        <v>9000</v>
      </c>
      <c r="AI101" s="19">
        <f t="shared" si="210"/>
        <v>11200</v>
      </c>
      <c r="AJ101" s="19">
        <f t="shared" si="210"/>
        <v>19000</v>
      </c>
      <c r="AK101" s="19">
        <f t="shared" si="210"/>
        <v>0</v>
      </c>
      <c r="AL101" s="27">
        <f>SUM(AD101:AJ101)</f>
        <v>206700</v>
      </c>
      <c r="AV101" s="24" t="s">
        <v>0</v>
      </c>
      <c r="AW101" s="17">
        <f t="shared" ref="AW101:BC104" si="211">IFERROR(AD101/B101,"-")</f>
        <v>3500</v>
      </c>
      <c r="AX101" s="17">
        <f t="shared" si="211"/>
        <v>3000</v>
      </c>
      <c r="AY101" s="17">
        <f t="shared" si="211"/>
        <v>2500</v>
      </c>
      <c r="AZ101" s="17">
        <f t="shared" si="211"/>
        <v>2000</v>
      </c>
      <c r="BA101" s="17">
        <f t="shared" si="211"/>
        <v>1800</v>
      </c>
      <c r="BB101" s="17">
        <f t="shared" si="211"/>
        <v>1600</v>
      </c>
      <c r="BC101" s="17">
        <f t="shared" si="211"/>
        <v>1000</v>
      </c>
      <c r="BD101" s="17">
        <v>0</v>
      </c>
      <c r="BE101" s="25">
        <f>IFERROR(AL101/J101,"-")</f>
        <v>2375.8620689655172</v>
      </c>
      <c r="BG101" s="2"/>
      <c r="BH101" s="6"/>
      <c r="BI101" s="6"/>
      <c r="BJ101" s="6"/>
      <c r="BK101" s="6"/>
      <c r="BL101" s="6"/>
      <c r="BM101" s="6"/>
      <c r="BN101" s="6"/>
      <c r="BO101" s="6"/>
    </row>
    <row r="102" spans="1:67" x14ac:dyDescent="0.25">
      <c r="A102" s="24" t="s">
        <v>1</v>
      </c>
      <c r="B102" s="20">
        <v>55</v>
      </c>
      <c r="C102" s="20">
        <v>25</v>
      </c>
      <c r="D102" s="20">
        <v>26</v>
      </c>
      <c r="E102" s="20">
        <v>19</v>
      </c>
      <c r="F102" s="20">
        <v>12</v>
      </c>
      <c r="G102" s="20">
        <v>27</v>
      </c>
      <c r="H102" s="20">
        <v>248</v>
      </c>
      <c r="I102" s="20">
        <v>0</v>
      </c>
      <c r="J102" s="29">
        <f t="shared" ref="J102:J104" si="212">SUM(B102:H102)</f>
        <v>412</v>
      </c>
      <c r="T102" s="2" t="s">
        <v>1</v>
      </c>
      <c r="U102">
        <f t="shared" ref="U102:U103" si="213">1000+2500</f>
        <v>3500</v>
      </c>
      <c r="V102">
        <f t="shared" ref="V102:V103" si="214">1000+2000</f>
        <v>3000</v>
      </c>
      <c r="W102">
        <f t="shared" ref="W102:W103" si="215">1000+1500</f>
        <v>2500</v>
      </c>
      <c r="X102">
        <f t="shared" ref="X102:X103" si="216">1000+1000</f>
        <v>2000</v>
      </c>
      <c r="Y102">
        <f t="shared" ref="Y102:Y103" si="217">1000+800</f>
        <v>1800</v>
      </c>
      <c r="Z102">
        <f t="shared" ref="Z102:Z103" si="218">1000+600</f>
        <v>1600</v>
      </c>
      <c r="AA102">
        <v>1000</v>
      </c>
      <c r="AC102" s="24" t="s">
        <v>1</v>
      </c>
      <c r="AD102" s="19">
        <f t="shared" si="210"/>
        <v>192500</v>
      </c>
      <c r="AE102" s="19">
        <f t="shared" si="210"/>
        <v>75000</v>
      </c>
      <c r="AF102" s="19">
        <f t="shared" si="210"/>
        <v>65000</v>
      </c>
      <c r="AG102" s="19">
        <f t="shared" si="210"/>
        <v>38000</v>
      </c>
      <c r="AH102" s="19">
        <f t="shared" si="210"/>
        <v>21600</v>
      </c>
      <c r="AI102" s="19">
        <f t="shared" si="210"/>
        <v>43200</v>
      </c>
      <c r="AJ102" s="19">
        <f t="shared" si="210"/>
        <v>248000</v>
      </c>
      <c r="AK102" s="19">
        <f t="shared" si="210"/>
        <v>0</v>
      </c>
      <c r="AL102" s="27">
        <f>SUM(AD102:AJ102)</f>
        <v>683300</v>
      </c>
      <c r="AV102" s="24" t="s">
        <v>1</v>
      </c>
      <c r="AW102" s="17">
        <f t="shared" si="211"/>
        <v>3500</v>
      </c>
      <c r="AX102" s="17">
        <f t="shared" si="211"/>
        <v>3000</v>
      </c>
      <c r="AY102" s="17">
        <f t="shared" si="211"/>
        <v>2500</v>
      </c>
      <c r="AZ102" s="17">
        <f t="shared" si="211"/>
        <v>2000</v>
      </c>
      <c r="BA102" s="17">
        <f t="shared" si="211"/>
        <v>1800</v>
      </c>
      <c r="BB102" s="17">
        <f t="shared" si="211"/>
        <v>1600</v>
      </c>
      <c r="BC102" s="17">
        <f t="shared" si="211"/>
        <v>1000</v>
      </c>
      <c r="BD102" s="17">
        <v>0</v>
      </c>
      <c r="BE102" s="25">
        <f>IFERROR(AL102/J102,"-")</f>
        <v>1658.495145631068</v>
      </c>
      <c r="BG102" s="2"/>
      <c r="BH102" s="6"/>
      <c r="BI102" s="6"/>
      <c r="BJ102" s="6"/>
      <c r="BK102" s="6"/>
      <c r="BL102" s="6"/>
      <c r="BM102" s="6"/>
      <c r="BN102" s="6"/>
      <c r="BO102" s="6"/>
    </row>
    <row r="103" spans="1:67" x14ac:dyDescent="0.25">
      <c r="A103" s="24" t="s">
        <v>12</v>
      </c>
      <c r="B103" s="20">
        <f t="shared" ref="B103:H103" si="219">L103-B101-B102</f>
        <v>7</v>
      </c>
      <c r="C103" s="20">
        <f t="shared" si="219"/>
        <v>7</v>
      </c>
      <c r="D103" s="20">
        <f t="shared" si="219"/>
        <v>3</v>
      </c>
      <c r="E103" s="20">
        <f t="shared" si="219"/>
        <v>1</v>
      </c>
      <c r="F103" s="20">
        <f t="shared" si="219"/>
        <v>2</v>
      </c>
      <c r="G103" s="20">
        <f t="shared" si="219"/>
        <v>5</v>
      </c>
      <c r="H103" s="20">
        <f t="shared" si="219"/>
        <v>16</v>
      </c>
      <c r="I103" s="20">
        <v>0</v>
      </c>
      <c r="J103" s="29">
        <f t="shared" si="212"/>
        <v>41</v>
      </c>
      <c r="L103">
        <v>88</v>
      </c>
      <c r="M103">
        <v>45</v>
      </c>
      <c r="N103">
        <v>36</v>
      </c>
      <c r="O103">
        <v>30</v>
      </c>
      <c r="P103">
        <v>19</v>
      </c>
      <c r="Q103">
        <v>39</v>
      </c>
      <c r="R103">
        <v>283</v>
      </c>
      <c r="T103" s="2" t="s">
        <v>12</v>
      </c>
      <c r="U103">
        <f t="shared" si="213"/>
        <v>3500</v>
      </c>
      <c r="V103">
        <f t="shared" si="214"/>
        <v>3000</v>
      </c>
      <c r="W103">
        <f t="shared" si="215"/>
        <v>2500</v>
      </c>
      <c r="X103">
        <f t="shared" si="216"/>
        <v>2000</v>
      </c>
      <c r="Y103">
        <f t="shared" si="217"/>
        <v>1800</v>
      </c>
      <c r="Z103">
        <f t="shared" si="218"/>
        <v>1600</v>
      </c>
      <c r="AA103">
        <v>1000</v>
      </c>
      <c r="AC103" s="24" t="s">
        <v>12</v>
      </c>
      <c r="AD103" s="19">
        <f t="shared" si="210"/>
        <v>24500</v>
      </c>
      <c r="AE103" s="19">
        <f t="shared" si="210"/>
        <v>21000</v>
      </c>
      <c r="AF103" s="19">
        <f t="shared" si="210"/>
        <v>7500</v>
      </c>
      <c r="AG103" s="19">
        <f t="shared" si="210"/>
        <v>2000</v>
      </c>
      <c r="AH103" s="19">
        <f t="shared" si="210"/>
        <v>3600</v>
      </c>
      <c r="AI103" s="19">
        <f t="shared" si="210"/>
        <v>8000</v>
      </c>
      <c r="AJ103" s="19">
        <f t="shared" si="210"/>
        <v>16000</v>
      </c>
      <c r="AK103" s="19">
        <f t="shared" si="210"/>
        <v>0</v>
      </c>
      <c r="AL103" s="27">
        <f>SUM(AD103:AJ103)</f>
        <v>82600</v>
      </c>
      <c r="AM103" s="3">
        <f>SUM(AL101:AL103)</f>
        <v>972600</v>
      </c>
      <c r="AV103" s="24" t="s">
        <v>12</v>
      </c>
      <c r="AW103" s="17">
        <f t="shared" si="211"/>
        <v>3500</v>
      </c>
      <c r="AX103" s="17">
        <f t="shared" si="211"/>
        <v>3000</v>
      </c>
      <c r="AY103" s="17">
        <f t="shared" si="211"/>
        <v>2500</v>
      </c>
      <c r="AZ103" s="17">
        <f t="shared" si="211"/>
        <v>2000</v>
      </c>
      <c r="BA103" s="17">
        <f t="shared" si="211"/>
        <v>1800</v>
      </c>
      <c r="BB103" s="17">
        <f t="shared" si="211"/>
        <v>1600</v>
      </c>
      <c r="BC103" s="17">
        <f t="shared" si="211"/>
        <v>1000</v>
      </c>
      <c r="BD103" s="17">
        <v>0</v>
      </c>
      <c r="BE103" s="25">
        <f>IFERROR(AL103/J103,"-")</f>
        <v>2014.6341463414635</v>
      </c>
      <c r="BG103" s="2"/>
      <c r="BH103" s="6"/>
      <c r="BI103" s="6"/>
      <c r="BJ103" s="6"/>
      <c r="BK103" s="6"/>
      <c r="BL103" s="6"/>
      <c r="BM103" s="6"/>
      <c r="BN103" s="6"/>
      <c r="BO103" s="6"/>
    </row>
    <row r="104" spans="1:67" x14ac:dyDescent="0.25">
      <c r="A104" s="24" t="s">
        <v>13</v>
      </c>
      <c r="B104" s="20">
        <f t="shared" ref="B104:I104" si="220">SUM(B101:B103)</f>
        <v>88</v>
      </c>
      <c r="C104" s="20">
        <f t="shared" si="220"/>
        <v>45</v>
      </c>
      <c r="D104" s="20">
        <f t="shared" si="220"/>
        <v>36</v>
      </c>
      <c r="E104" s="20">
        <f t="shared" si="220"/>
        <v>30</v>
      </c>
      <c r="F104" s="20">
        <f t="shared" si="220"/>
        <v>19</v>
      </c>
      <c r="G104" s="20">
        <f t="shared" si="220"/>
        <v>39</v>
      </c>
      <c r="H104" s="20">
        <f t="shared" si="220"/>
        <v>283</v>
      </c>
      <c r="I104" s="20">
        <f t="shared" si="220"/>
        <v>0</v>
      </c>
      <c r="J104" s="29">
        <f t="shared" si="212"/>
        <v>540</v>
      </c>
      <c r="R104">
        <v>233</v>
      </c>
      <c r="T104" s="2" t="s">
        <v>16</v>
      </c>
      <c r="U104">
        <v>2500</v>
      </c>
      <c r="V104">
        <v>2000</v>
      </c>
      <c r="W104">
        <v>1500</v>
      </c>
      <c r="X104">
        <v>1000</v>
      </c>
      <c r="Y104">
        <v>800</v>
      </c>
      <c r="Z104">
        <v>600</v>
      </c>
      <c r="AA104">
        <v>0</v>
      </c>
      <c r="AC104" s="24" t="s">
        <v>13</v>
      </c>
      <c r="AD104" s="40">
        <f>SUM(AD101:AD103)</f>
        <v>308000</v>
      </c>
      <c r="AE104" s="40">
        <f t="shared" ref="AE104:AL104" si="221">SUM(AE101:AE103)</f>
        <v>135000</v>
      </c>
      <c r="AF104" s="40">
        <f t="shared" si="221"/>
        <v>90000</v>
      </c>
      <c r="AG104" s="40">
        <f t="shared" si="221"/>
        <v>60000</v>
      </c>
      <c r="AH104" s="40">
        <f t="shared" si="221"/>
        <v>34200</v>
      </c>
      <c r="AI104" s="40">
        <f t="shared" si="221"/>
        <v>62400</v>
      </c>
      <c r="AJ104" s="40">
        <f t="shared" si="221"/>
        <v>283000</v>
      </c>
      <c r="AK104" s="40">
        <f t="shared" ref="AK104" si="222">SUM(AK101:AK103)</f>
        <v>0</v>
      </c>
      <c r="AL104" s="41">
        <f t="shared" si="221"/>
        <v>972600</v>
      </c>
      <c r="AV104" s="24" t="s">
        <v>37</v>
      </c>
      <c r="AW104" s="17">
        <f t="shared" si="211"/>
        <v>3500</v>
      </c>
      <c r="AX104" s="17">
        <f t="shared" si="211"/>
        <v>3000</v>
      </c>
      <c r="AY104" s="17">
        <f t="shared" si="211"/>
        <v>2500</v>
      </c>
      <c r="AZ104" s="17">
        <f t="shared" si="211"/>
        <v>2000</v>
      </c>
      <c r="BA104" s="17">
        <f t="shared" si="211"/>
        <v>1800</v>
      </c>
      <c r="BB104" s="17">
        <f t="shared" si="211"/>
        <v>1600</v>
      </c>
      <c r="BC104" s="17">
        <f t="shared" si="211"/>
        <v>1000</v>
      </c>
      <c r="BD104" s="17">
        <v>0</v>
      </c>
      <c r="BE104" s="25">
        <f>IFERROR(AL104/J104,"-")</f>
        <v>1801.1111111111111</v>
      </c>
      <c r="BG104" s="2"/>
      <c r="BH104" s="6"/>
      <c r="BI104" s="6"/>
      <c r="BJ104" s="6"/>
      <c r="BK104" s="6"/>
      <c r="BL104" s="6"/>
      <c r="BM104" s="6"/>
      <c r="BN104" s="6"/>
      <c r="BO104" s="6"/>
    </row>
    <row r="105" spans="1:67" x14ac:dyDescent="0.25">
      <c r="A105" s="24"/>
      <c r="B105" s="20"/>
      <c r="C105" s="20"/>
      <c r="D105" s="20"/>
      <c r="E105" s="20"/>
      <c r="F105" s="20"/>
      <c r="G105" s="20"/>
      <c r="H105" s="20"/>
      <c r="I105" s="20"/>
      <c r="J105" s="29"/>
      <c r="T105" s="2"/>
      <c r="AC105" s="50" t="s">
        <v>27</v>
      </c>
      <c r="AD105" s="51">
        <f t="shared" ref="AD105:AK105" si="223">B104*U104</f>
        <v>220000</v>
      </c>
      <c r="AE105" s="51">
        <f t="shared" si="223"/>
        <v>90000</v>
      </c>
      <c r="AF105" s="51">
        <f t="shared" si="223"/>
        <v>54000</v>
      </c>
      <c r="AG105" s="51">
        <f t="shared" si="223"/>
        <v>30000</v>
      </c>
      <c r="AH105" s="51">
        <f t="shared" si="223"/>
        <v>15200</v>
      </c>
      <c r="AI105" s="51">
        <f t="shared" si="223"/>
        <v>23400</v>
      </c>
      <c r="AJ105" s="51">
        <f t="shared" si="223"/>
        <v>0</v>
      </c>
      <c r="AK105" s="51">
        <f t="shared" si="223"/>
        <v>0</v>
      </c>
      <c r="AL105" s="52">
        <f>SUM(AD105:AJ105)</f>
        <v>432600</v>
      </c>
      <c r="AV105" s="24"/>
      <c r="AW105" s="17"/>
      <c r="AX105" s="17"/>
      <c r="AY105" s="17"/>
      <c r="AZ105" s="17"/>
      <c r="BA105" s="17"/>
      <c r="BB105" s="17"/>
      <c r="BC105" s="17"/>
      <c r="BD105" s="17"/>
      <c r="BE105" s="25"/>
      <c r="BG105" s="2"/>
      <c r="BH105" s="6"/>
      <c r="BI105" s="6"/>
      <c r="BJ105" s="6"/>
      <c r="BK105" s="6"/>
      <c r="BL105" s="6"/>
      <c r="BM105" s="6"/>
      <c r="BN105" s="6"/>
      <c r="BO105" s="6"/>
    </row>
    <row r="106" spans="1:67" x14ac:dyDescent="0.25">
      <c r="A106" s="23" t="s">
        <v>18</v>
      </c>
      <c r="B106" s="20"/>
      <c r="C106" s="20"/>
      <c r="D106" s="20"/>
      <c r="E106" s="20"/>
      <c r="F106" s="20"/>
      <c r="G106" s="20"/>
      <c r="H106" s="20"/>
      <c r="I106" s="20"/>
      <c r="J106" s="29"/>
      <c r="T106" t="s">
        <v>18</v>
      </c>
      <c r="AC106" s="23" t="s">
        <v>18</v>
      </c>
      <c r="AD106" s="19"/>
      <c r="AE106" s="19"/>
      <c r="AF106" s="19"/>
      <c r="AG106" s="19"/>
      <c r="AH106" s="19"/>
      <c r="AI106" s="19"/>
      <c r="AJ106" s="19"/>
      <c r="AK106" s="19"/>
      <c r="AL106" s="27"/>
      <c r="AV106" s="23" t="s">
        <v>18</v>
      </c>
      <c r="AW106" s="17"/>
      <c r="AX106" s="19"/>
      <c r="AY106" s="19"/>
      <c r="AZ106" s="19"/>
      <c r="BA106" s="19"/>
      <c r="BB106" s="19"/>
      <c r="BC106" s="19"/>
      <c r="BD106" s="19"/>
      <c r="BE106" s="27"/>
      <c r="BH106" s="6"/>
      <c r="BI106" s="3"/>
      <c r="BJ106" s="3"/>
      <c r="BK106" s="3"/>
      <c r="BL106" s="3"/>
      <c r="BM106" s="3"/>
      <c r="BN106" s="3"/>
      <c r="BO106" s="3"/>
    </row>
    <row r="107" spans="1:67" x14ac:dyDescent="0.25">
      <c r="A107" s="24" t="s">
        <v>0</v>
      </c>
      <c r="B107" s="20">
        <v>7</v>
      </c>
      <c r="C107" s="20">
        <v>3</v>
      </c>
      <c r="D107" s="20">
        <v>1</v>
      </c>
      <c r="E107" s="20">
        <v>1</v>
      </c>
      <c r="F107" s="20">
        <v>0</v>
      </c>
      <c r="G107" s="20">
        <v>0</v>
      </c>
      <c r="H107" s="20">
        <v>8</v>
      </c>
      <c r="I107" s="20">
        <v>0</v>
      </c>
      <c r="J107" s="29">
        <f>SUM(B107:H107)</f>
        <v>20</v>
      </c>
      <c r="T107" s="2" t="s">
        <v>0</v>
      </c>
      <c r="U107">
        <f>2000+2500</f>
        <v>4500</v>
      </c>
      <c r="V107">
        <f>2000+2000</f>
        <v>4000</v>
      </c>
      <c r="W107">
        <f>2000+1500</f>
        <v>3500</v>
      </c>
      <c r="X107">
        <f>2000+1000</f>
        <v>3000</v>
      </c>
      <c r="Y107">
        <f>2000+800</f>
        <v>2800</v>
      </c>
      <c r="Z107">
        <f>2000+600</f>
        <v>2600</v>
      </c>
      <c r="AA107">
        <v>2000</v>
      </c>
      <c r="AC107" s="24" t="s">
        <v>0</v>
      </c>
      <c r="AD107" s="19">
        <f t="shared" ref="AD107:AK109" si="224">B107*U107</f>
        <v>31500</v>
      </c>
      <c r="AE107" s="19">
        <f t="shared" si="224"/>
        <v>12000</v>
      </c>
      <c r="AF107" s="19">
        <f t="shared" si="224"/>
        <v>3500</v>
      </c>
      <c r="AG107" s="19">
        <f t="shared" si="224"/>
        <v>3000</v>
      </c>
      <c r="AH107" s="19">
        <f t="shared" si="224"/>
        <v>0</v>
      </c>
      <c r="AI107" s="19">
        <f t="shared" si="224"/>
        <v>0</v>
      </c>
      <c r="AJ107" s="19">
        <f t="shared" si="224"/>
        <v>16000</v>
      </c>
      <c r="AK107" s="19">
        <f t="shared" si="224"/>
        <v>0</v>
      </c>
      <c r="AL107" s="27">
        <f>SUM(AD107:AJ107)</f>
        <v>66000</v>
      </c>
      <c r="AV107" s="24" t="s">
        <v>0</v>
      </c>
      <c r="AW107" s="17">
        <f t="shared" ref="AW107:AZ110" si="225">IFERROR(AD107/B107,"-")</f>
        <v>4500</v>
      </c>
      <c r="AX107" s="17">
        <f t="shared" si="225"/>
        <v>4000</v>
      </c>
      <c r="AY107" s="17">
        <f t="shared" si="225"/>
        <v>3500</v>
      </c>
      <c r="AZ107" s="17">
        <f t="shared" si="225"/>
        <v>3000</v>
      </c>
      <c r="BA107" s="17">
        <v>0</v>
      </c>
      <c r="BB107" s="17">
        <v>0</v>
      </c>
      <c r="BC107" s="17">
        <f>IFERROR(AJ107/H107,"-")</f>
        <v>2000</v>
      </c>
      <c r="BD107" s="17">
        <v>0</v>
      </c>
      <c r="BE107" s="25">
        <f>IFERROR(AL107/J107,"-")</f>
        <v>3300</v>
      </c>
      <c r="BG107" s="2"/>
      <c r="BH107" s="6"/>
      <c r="BI107" s="6"/>
      <c r="BJ107" s="6"/>
      <c r="BK107" s="6"/>
      <c r="BL107" s="6"/>
      <c r="BM107" s="6"/>
      <c r="BN107" s="6"/>
      <c r="BO107" s="6"/>
    </row>
    <row r="108" spans="1:67" x14ac:dyDescent="0.25">
      <c r="A108" s="24" t="s">
        <v>1</v>
      </c>
      <c r="B108" s="20">
        <v>36</v>
      </c>
      <c r="C108" s="20">
        <v>35</v>
      </c>
      <c r="D108" s="20">
        <v>24</v>
      </c>
      <c r="E108" s="20">
        <v>22</v>
      </c>
      <c r="F108" s="20">
        <v>25</v>
      </c>
      <c r="G108" s="20">
        <v>19</v>
      </c>
      <c r="H108" s="20">
        <v>321</v>
      </c>
      <c r="I108" s="20">
        <v>0</v>
      </c>
      <c r="J108" s="29">
        <f t="shared" ref="J108:J110" si="226">SUM(B108:H108)</f>
        <v>482</v>
      </c>
      <c r="T108" s="2" t="s">
        <v>1</v>
      </c>
      <c r="U108">
        <f t="shared" ref="U108:U109" si="227">2000+2500</f>
        <v>4500</v>
      </c>
      <c r="V108">
        <f t="shared" ref="V108:V109" si="228">2000+2000</f>
        <v>4000</v>
      </c>
      <c r="W108">
        <f t="shared" ref="W108:W109" si="229">2000+1500</f>
        <v>3500</v>
      </c>
      <c r="X108">
        <f t="shared" ref="X108:X109" si="230">2000+1000</f>
        <v>3000</v>
      </c>
      <c r="Y108">
        <f t="shared" ref="Y108:Y109" si="231">2000+800</f>
        <v>2800</v>
      </c>
      <c r="Z108">
        <f t="shared" ref="Z108:Z109" si="232">2000+600</f>
        <v>2600</v>
      </c>
      <c r="AA108">
        <v>2000</v>
      </c>
      <c r="AC108" s="24" t="s">
        <v>1</v>
      </c>
      <c r="AD108" s="19">
        <f t="shared" si="224"/>
        <v>162000</v>
      </c>
      <c r="AE108" s="19">
        <f t="shared" si="224"/>
        <v>140000</v>
      </c>
      <c r="AF108" s="19">
        <f t="shared" si="224"/>
        <v>84000</v>
      </c>
      <c r="AG108" s="19">
        <f t="shared" si="224"/>
        <v>66000</v>
      </c>
      <c r="AH108" s="19">
        <f t="shared" si="224"/>
        <v>70000</v>
      </c>
      <c r="AI108" s="19">
        <f t="shared" si="224"/>
        <v>49400</v>
      </c>
      <c r="AJ108" s="19">
        <f t="shared" si="224"/>
        <v>642000</v>
      </c>
      <c r="AK108" s="19">
        <f t="shared" si="224"/>
        <v>0</v>
      </c>
      <c r="AL108" s="27">
        <f>SUM(AD108:AJ108)</f>
        <v>1213400</v>
      </c>
      <c r="AV108" s="24" t="s">
        <v>1</v>
      </c>
      <c r="AW108" s="17">
        <f t="shared" si="225"/>
        <v>4500</v>
      </c>
      <c r="AX108" s="17">
        <f t="shared" si="225"/>
        <v>4000</v>
      </c>
      <c r="AY108" s="17">
        <f t="shared" si="225"/>
        <v>3500</v>
      </c>
      <c r="AZ108" s="17">
        <f t="shared" si="225"/>
        <v>3000</v>
      </c>
      <c r="BA108" s="17">
        <f t="shared" ref="BA108:BB110" si="233">IFERROR(AH108/F108,"-")</f>
        <v>2800</v>
      </c>
      <c r="BB108" s="17">
        <f t="shared" si="233"/>
        <v>2600</v>
      </c>
      <c r="BC108" s="17">
        <f>IFERROR(AJ108/H108,"-")</f>
        <v>2000</v>
      </c>
      <c r="BD108" s="17">
        <v>0</v>
      </c>
      <c r="BE108" s="25">
        <f>IFERROR(AL108/J108,"-")</f>
        <v>2517.427385892116</v>
      </c>
      <c r="BG108" s="2"/>
      <c r="BH108" s="6"/>
      <c r="BI108" s="6"/>
      <c r="BJ108" s="6"/>
      <c r="BK108" s="6"/>
      <c r="BL108" s="6"/>
      <c r="BM108" s="6"/>
      <c r="BN108" s="6"/>
      <c r="BO108" s="6"/>
    </row>
    <row r="109" spans="1:67" x14ac:dyDescent="0.25">
      <c r="A109" s="24" t="s">
        <v>12</v>
      </c>
      <c r="B109" s="20">
        <f t="shared" ref="B109:H109" si="234">L109-B107-B108</f>
        <v>8</v>
      </c>
      <c r="C109" s="20">
        <f t="shared" si="234"/>
        <v>1</v>
      </c>
      <c r="D109" s="20">
        <f t="shared" si="234"/>
        <v>2</v>
      </c>
      <c r="E109" s="20">
        <f t="shared" si="234"/>
        <v>1</v>
      </c>
      <c r="F109" s="20">
        <f t="shared" si="234"/>
        <v>2</v>
      </c>
      <c r="G109" s="20">
        <f t="shared" si="234"/>
        <v>3</v>
      </c>
      <c r="H109" s="20">
        <f t="shared" si="234"/>
        <v>27</v>
      </c>
      <c r="I109" s="20">
        <v>0</v>
      </c>
      <c r="J109" s="29">
        <f t="shared" si="226"/>
        <v>44</v>
      </c>
      <c r="L109">
        <v>51</v>
      </c>
      <c r="M109">
        <v>39</v>
      </c>
      <c r="N109">
        <v>27</v>
      </c>
      <c r="O109">
        <v>24</v>
      </c>
      <c r="P109">
        <v>27</v>
      </c>
      <c r="Q109">
        <v>22</v>
      </c>
      <c r="R109">
        <v>356</v>
      </c>
      <c r="T109" s="2" t="s">
        <v>12</v>
      </c>
      <c r="U109">
        <f t="shared" si="227"/>
        <v>4500</v>
      </c>
      <c r="V109">
        <f t="shared" si="228"/>
        <v>4000</v>
      </c>
      <c r="W109">
        <f t="shared" si="229"/>
        <v>3500</v>
      </c>
      <c r="X109">
        <f t="shared" si="230"/>
        <v>3000</v>
      </c>
      <c r="Y109">
        <f t="shared" si="231"/>
        <v>2800</v>
      </c>
      <c r="Z109">
        <f t="shared" si="232"/>
        <v>2600</v>
      </c>
      <c r="AA109">
        <v>2000</v>
      </c>
      <c r="AC109" s="24" t="s">
        <v>12</v>
      </c>
      <c r="AD109" s="19">
        <f t="shared" si="224"/>
        <v>36000</v>
      </c>
      <c r="AE109" s="19">
        <f t="shared" si="224"/>
        <v>4000</v>
      </c>
      <c r="AF109" s="19">
        <f t="shared" si="224"/>
        <v>7000</v>
      </c>
      <c r="AG109" s="19">
        <f t="shared" si="224"/>
        <v>3000</v>
      </c>
      <c r="AH109" s="19">
        <f t="shared" si="224"/>
        <v>5600</v>
      </c>
      <c r="AI109" s="19">
        <f t="shared" si="224"/>
        <v>7800</v>
      </c>
      <c r="AJ109" s="19">
        <f t="shared" si="224"/>
        <v>54000</v>
      </c>
      <c r="AK109" s="19">
        <f t="shared" si="224"/>
        <v>0</v>
      </c>
      <c r="AL109" s="27">
        <f>SUM(AD109:AJ109)</f>
        <v>117400</v>
      </c>
      <c r="AM109" s="3">
        <f>SUM(AL107:AL109)</f>
        <v>1396800</v>
      </c>
      <c r="AV109" s="24" t="s">
        <v>12</v>
      </c>
      <c r="AW109" s="17">
        <f t="shared" si="225"/>
        <v>4500</v>
      </c>
      <c r="AX109" s="17">
        <f t="shared" si="225"/>
        <v>4000</v>
      </c>
      <c r="AY109" s="17">
        <f t="shared" si="225"/>
        <v>3500</v>
      </c>
      <c r="AZ109" s="17">
        <f t="shared" si="225"/>
        <v>3000</v>
      </c>
      <c r="BA109" s="17">
        <f t="shared" si="233"/>
        <v>2800</v>
      </c>
      <c r="BB109" s="17">
        <f t="shared" si="233"/>
        <v>2600</v>
      </c>
      <c r="BC109" s="17">
        <f>IFERROR(AJ109/H109,"-")</f>
        <v>2000</v>
      </c>
      <c r="BD109" s="17">
        <v>0</v>
      </c>
      <c r="BE109" s="25">
        <f>IFERROR(AL109/J109,"-")</f>
        <v>2668.181818181818</v>
      </c>
      <c r="BG109" s="2"/>
      <c r="BH109" s="6"/>
      <c r="BI109" s="6"/>
      <c r="BJ109" s="6"/>
      <c r="BK109" s="6"/>
      <c r="BL109" s="6"/>
      <c r="BM109" s="6"/>
      <c r="BN109" s="6"/>
      <c r="BO109" s="6"/>
    </row>
    <row r="110" spans="1:67" x14ac:dyDescent="0.25">
      <c r="A110" s="24" t="s">
        <v>13</v>
      </c>
      <c r="B110" s="20">
        <f t="shared" ref="B110:I110" si="235">SUM(B107:B109)</f>
        <v>51</v>
      </c>
      <c r="C110" s="20">
        <f t="shared" si="235"/>
        <v>39</v>
      </c>
      <c r="D110" s="20">
        <f t="shared" si="235"/>
        <v>27</v>
      </c>
      <c r="E110" s="20">
        <f t="shared" si="235"/>
        <v>24</v>
      </c>
      <c r="F110" s="20">
        <f t="shared" si="235"/>
        <v>27</v>
      </c>
      <c r="G110" s="20">
        <f t="shared" si="235"/>
        <v>22</v>
      </c>
      <c r="H110" s="20">
        <f t="shared" si="235"/>
        <v>356</v>
      </c>
      <c r="I110" s="20">
        <f t="shared" si="235"/>
        <v>0</v>
      </c>
      <c r="J110" s="29">
        <f t="shared" si="226"/>
        <v>546</v>
      </c>
      <c r="R110">
        <v>286</v>
      </c>
      <c r="T110" s="2" t="s">
        <v>16</v>
      </c>
      <c r="U110">
        <v>2500</v>
      </c>
      <c r="V110">
        <v>2000</v>
      </c>
      <c r="W110">
        <v>1500</v>
      </c>
      <c r="X110">
        <v>1000</v>
      </c>
      <c r="Y110">
        <v>800</v>
      </c>
      <c r="Z110">
        <v>600</v>
      </c>
      <c r="AA110">
        <v>0</v>
      </c>
      <c r="AC110" s="24" t="s">
        <v>13</v>
      </c>
      <c r="AD110" s="40">
        <f>SUM(AD107:AD109)</f>
        <v>229500</v>
      </c>
      <c r="AE110" s="40">
        <f t="shared" ref="AE110:AL110" si="236">SUM(AE107:AE109)</f>
        <v>156000</v>
      </c>
      <c r="AF110" s="40">
        <f t="shared" si="236"/>
        <v>94500</v>
      </c>
      <c r="AG110" s="40">
        <f t="shared" si="236"/>
        <v>72000</v>
      </c>
      <c r="AH110" s="40">
        <f t="shared" si="236"/>
        <v>75600</v>
      </c>
      <c r="AI110" s="40">
        <f t="shared" si="236"/>
        <v>57200</v>
      </c>
      <c r="AJ110" s="40">
        <f t="shared" si="236"/>
        <v>712000</v>
      </c>
      <c r="AK110" s="40">
        <f t="shared" ref="AK110" si="237">SUM(AK107:AK109)</f>
        <v>0</v>
      </c>
      <c r="AL110" s="41">
        <f t="shared" si="236"/>
        <v>1396800</v>
      </c>
      <c r="AV110" s="24" t="s">
        <v>37</v>
      </c>
      <c r="AW110" s="17">
        <f t="shared" si="225"/>
        <v>4500</v>
      </c>
      <c r="AX110" s="17">
        <f t="shared" si="225"/>
        <v>4000</v>
      </c>
      <c r="AY110" s="17">
        <f t="shared" si="225"/>
        <v>3500</v>
      </c>
      <c r="AZ110" s="17">
        <f t="shared" si="225"/>
        <v>3000</v>
      </c>
      <c r="BA110" s="17">
        <f t="shared" si="233"/>
        <v>2800</v>
      </c>
      <c r="BB110" s="17">
        <f t="shared" si="233"/>
        <v>2600</v>
      </c>
      <c r="BC110" s="17">
        <f>IFERROR(AJ110/H110,"-")</f>
        <v>2000</v>
      </c>
      <c r="BD110" s="17">
        <v>0</v>
      </c>
      <c r="BE110" s="25">
        <f>IFERROR(AL110/J110,"-")</f>
        <v>2558.2417582417584</v>
      </c>
      <c r="BG110" s="2"/>
      <c r="BH110" s="6"/>
      <c r="BI110" s="6"/>
      <c r="BJ110" s="6"/>
      <c r="BK110" s="6"/>
      <c r="BL110" s="6"/>
      <c r="BM110" s="6"/>
      <c r="BN110" s="6"/>
      <c r="BO110" s="6"/>
    </row>
    <row r="111" spans="1:67" x14ac:dyDescent="0.25">
      <c r="A111" s="24"/>
      <c r="B111" s="20"/>
      <c r="C111" s="20"/>
      <c r="D111" s="20"/>
      <c r="E111" s="20"/>
      <c r="F111" s="20"/>
      <c r="G111" s="20"/>
      <c r="H111" s="20"/>
      <c r="I111" s="20"/>
      <c r="J111" s="29"/>
      <c r="T111" s="2"/>
      <c r="AC111" s="50" t="s">
        <v>27</v>
      </c>
      <c r="AD111" s="51">
        <f t="shared" ref="AD111:AK111" si="238">B110*U110</f>
        <v>127500</v>
      </c>
      <c r="AE111" s="51">
        <f t="shared" si="238"/>
        <v>78000</v>
      </c>
      <c r="AF111" s="51">
        <f t="shared" si="238"/>
        <v>40500</v>
      </c>
      <c r="AG111" s="51">
        <f t="shared" si="238"/>
        <v>24000</v>
      </c>
      <c r="AH111" s="51">
        <f t="shared" si="238"/>
        <v>21600</v>
      </c>
      <c r="AI111" s="51">
        <f t="shared" si="238"/>
        <v>13200</v>
      </c>
      <c r="AJ111" s="51">
        <f t="shared" si="238"/>
        <v>0</v>
      </c>
      <c r="AK111" s="51">
        <f t="shared" si="238"/>
        <v>0</v>
      </c>
      <c r="AL111" s="52">
        <f>SUM(AD111:AJ111)</f>
        <v>304800</v>
      </c>
      <c r="AV111" s="24"/>
      <c r="AW111" s="17"/>
      <c r="AX111" s="19"/>
      <c r="AY111" s="19"/>
      <c r="AZ111" s="19"/>
      <c r="BA111" s="19"/>
      <c r="BB111" s="19"/>
      <c r="BC111" s="19"/>
      <c r="BD111" s="19"/>
      <c r="BE111" s="27"/>
      <c r="BG111" s="2"/>
      <c r="BH111" s="6"/>
      <c r="BI111" s="3"/>
      <c r="BJ111" s="3"/>
      <c r="BK111" s="3"/>
      <c r="BL111" s="3"/>
      <c r="BM111" s="3"/>
      <c r="BN111" s="3"/>
      <c r="BO111" s="3"/>
    </row>
    <row r="112" spans="1:67" x14ac:dyDescent="0.25">
      <c r="A112" s="28" t="s">
        <v>23</v>
      </c>
      <c r="B112" s="20"/>
      <c r="C112" s="20"/>
      <c r="D112" s="20"/>
      <c r="E112" s="20"/>
      <c r="F112" s="20"/>
      <c r="G112" s="20"/>
      <c r="H112" s="20"/>
      <c r="I112" s="20"/>
      <c r="J112" s="29"/>
      <c r="T112" s="2"/>
      <c r="AC112" s="28" t="s">
        <v>23</v>
      </c>
      <c r="AD112" s="19"/>
      <c r="AE112" s="19"/>
      <c r="AF112" s="19"/>
      <c r="AG112" s="19"/>
      <c r="AH112" s="19"/>
      <c r="AI112" s="19"/>
      <c r="AJ112" s="19"/>
      <c r="AK112" s="19"/>
      <c r="AL112" s="27"/>
      <c r="AV112" s="28" t="s">
        <v>23</v>
      </c>
      <c r="AW112" s="20"/>
      <c r="AX112" s="20"/>
      <c r="AY112" s="20"/>
      <c r="AZ112" s="20"/>
      <c r="BA112" s="20"/>
      <c r="BB112" s="20"/>
      <c r="BC112" s="20"/>
      <c r="BD112" s="20"/>
      <c r="BE112" s="29"/>
      <c r="BG112" s="1"/>
      <c r="BH112" s="10"/>
      <c r="BI112" s="10"/>
      <c r="BJ112" s="10"/>
      <c r="BK112" s="10"/>
      <c r="BL112" s="10"/>
      <c r="BM112" s="10"/>
      <c r="BN112" s="10"/>
      <c r="BO112" s="10"/>
    </row>
    <row r="113" spans="1:67" x14ac:dyDescent="0.25">
      <c r="A113" s="24" t="s">
        <v>0</v>
      </c>
      <c r="B113" s="20">
        <f t="shared" ref="B113:J116" si="239">B89+B95+B101+B107</f>
        <v>204</v>
      </c>
      <c r="C113" s="20">
        <f t="shared" si="239"/>
        <v>81</v>
      </c>
      <c r="D113" s="20">
        <f t="shared" si="239"/>
        <v>46</v>
      </c>
      <c r="E113" s="20">
        <f t="shared" si="239"/>
        <v>38</v>
      </c>
      <c r="F113" s="20">
        <f t="shared" si="239"/>
        <v>27</v>
      </c>
      <c r="G113" s="20">
        <f t="shared" si="239"/>
        <v>27</v>
      </c>
      <c r="H113" s="20">
        <f t="shared" si="239"/>
        <v>67</v>
      </c>
      <c r="I113" s="20">
        <f t="shared" ref="I113" si="240">I89+I95+I101+I107</f>
        <v>0</v>
      </c>
      <c r="J113" s="29">
        <f t="shared" si="239"/>
        <v>490</v>
      </c>
      <c r="T113" s="2"/>
      <c r="AC113" s="24" t="s">
        <v>0</v>
      </c>
      <c r="AD113" s="17">
        <f>AD89+AD95+AD101+AD107</f>
        <v>611600</v>
      </c>
      <c r="AE113" s="17">
        <f t="shared" ref="AE113:AL113" si="241">AE89+AE95+AE101+AE107</f>
        <v>209000</v>
      </c>
      <c r="AF113" s="17">
        <f t="shared" si="241"/>
        <v>94800</v>
      </c>
      <c r="AG113" s="17">
        <f t="shared" si="241"/>
        <v>61200</v>
      </c>
      <c r="AH113" s="17">
        <f t="shared" si="241"/>
        <v>33800</v>
      </c>
      <c r="AI113" s="17">
        <f t="shared" si="241"/>
        <v>34400</v>
      </c>
      <c r="AJ113" s="17">
        <f t="shared" si="241"/>
        <v>67000</v>
      </c>
      <c r="AK113" s="17">
        <f t="shared" ref="AK113" si="242">AK89+AK95+AK101+AK107</f>
        <v>0</v>
      </c>
      <c r="AL113" s="25">
        <f t="shared" si="241"/>
        <v>1111800</v>
      </c>
      <c r="AV113" s="24" t="s">
        <v>0</v>
      </c>
      <c r="AW113" s="17">
        <f t="shared" ref="AW113:BC116" si="243">IFERROR(AD113/B113,"-")</f>
        <v>2998.0392156862745</v>
      </c>
      <c r="AX113" s="17">
        <f t="shared" si="243"/>
        <v>2580.2469135802471</v>
      </c>
      <c r="AY113" s="17">
        <f t="shared" si="243"/>
        <v>2060.8695652173915</v>
      </c>
      <c r="AZ113" s="17">
        <f t="shared" si="243"/>
        <v>1610.5263157894738</v>
      </c>
      <c r="BA113" s="17">
        <f t="shared" si="243"/>
        <v>1251.851851851852</v>
      </c>
      <c r="BB113" s="17">
        <f t="shared" si="243"/>
        <v>1274.0740740740741</v>
      </c>
      <c r="BC113" s="17">
        <f t="shared" si="243"/>
        <v>1000</v>
      </c>
      <c r="BD113" s="17">
        <v>0</v>
      </c>
      <c r="BE113" s="25">
        <f>IFERROR(AL113/J113,"-")</f>
        <v>2268.9795918367345</v>
      </c>
      <c r="BG113" s="2"/>
      <c r="BH113" s="6"/>
      <c r="BI113" s="6"/>
      <c r="BJ113" s="6"/>
      <c r="BK113" s="6"/>
      <c r="BL113" s="6"/>
      <c r="BM113" s="6"/>
      <c r="BN113" s="6"/>
      <c r="BO113" s="6"/>
    </row>
    <row r="114" spans="1:67" x14ac:dyDescent="0.25">
      <c r="A114" s="24" t="s">
        <v>1</v>
      </c>
      <c r="B114" s="20">
        <f t="shared" si="239"/>
        <v>222</v>
      </c>
      <c r="C114" s="20">
        <f t="shared" si="239"/>
        <v>128</v>
      </c>
      <c r="D114" s="20">
        <f t="shared" si="239"/>
        <v>108</v>
      </c>
      <c r="E114" s="20">
        <f t="shared" si="239"/>
        <v>77</v>
      </c>
      <c r="F114" s="20">
        <f t="shared" si="239"/>
        <v>69</v>
      </c>
      <c r="G114" s="20">
        <f t="shared" si="239"/>
        <v>113</v>
      </c>
      <c r="H114" s="20">
        <f t="shared" si="239"/>
        <v>839</v>
      </c>
      <c r="I114" s="20">
        <f t="shared" ref="I114" si="244">I90+I96+I102+I108</f>
        <v>0</v>
      </c>
      <c r="J114" s="29">
        <f t="shared" si="239"/>
        <v>1556</v>
      </c>
      <c r="T114" s="2"/>
      <c r="AC114" s="24" t="s">
        <v>1</v>
      </c>
      <c r="AD114" s="17">
        <f t="shared" ref="AD114:AL114" si="245">AD90+AD96+AD102+AD108</f>
        <v>750000</v>
      </c>
      <c r="AE114" s="17">
        <f t="shared" si="245"/>
        <v>387000</v>
      </c>
      <c r="AF114" s="17">
        <f t="shared" si="245"/>
        <v>265600</v>
      </c>
      <c r="AG114" s="17">
        <f t="shared" si="245"/>
        <v>157600</v>
      </c>
      <c r="AH114" s="17">
        <f t="shared" si="245"/>
        <v>135600</v>
      </c>
      <c r="AI114" s="17">
        <f t="shared" si="245"/>
        <v>171200</v>
      </c>
      <c r="AJ114" s="17">
        <f t="shared" si="245"/>
        <v>1106000</v>
      </c>
      <c r="AK114" s="17">
        <f t="shared" ref="AK114" si="246">AK90+AK96+AK102+AK108</f>
        <v>0</v>
      </c>
      <c r="AL114" s="25">
        <f t="shared" si="245"/>
        <v>2973000</v>
      </c>
      <c r="AV114" s="24" t="s">
        <v>1</v>
      </c>
      <c r="AW114" s="17">
        <f t="shared" si="243"/>
        <v>3378.3783783783783</v>
      </c>
      <c r="AX114" s="17">
        <f t="shared" si="243"/>
        <v>3023.4375</v>
      </c>
      <c r="AY114" s="17">
        <f t="shared" si="243"/>
        <v>2459.2592592592591</v>
      </c>
      <c r="AZ114" s="17">
        <f t="shared" si="243"/>
        <v>2046.7532467532467</v>
      </c>
      <c r="BA114" s="17">
        <f t="shared" si="243"/>
        <v>1965.2173913043478</v>
      </c>
      <c r="BB114" s="17">
        <f t="shared" si="243"/>
        <v>1515.0442477876106</v>
      </c>
      <c r="BC114" s="17">
        <f t="shared" si="243"/>
        <v>1318.2359952324196</v>
      </c>
      <c r="BD114" s="17">
        <v>0</v>
      </c>
      <c r="BE114" s="25">
        <f>IFERROR(AL114/J114,"-")</f>
        <v>1910.6683804627248</v>
      </c>
      <c r="BG114" s="2"/>
      <c r="BH114" s="6"/>
      <c r="BI114" s="6"/>
      <c r="BJ114" s="6"/>
      <c r="BK114" s="6"/>
      <c r="BL114" s="6"/>
      <c r="BM114" s="6"/>
      <c r="BN114" s="6"/>
      <c r="BO114" s="6"/>
    </row>
    <row r="115" spans="1:67" x14ac:dyDescent="0.25">
      <c r="A115" s="24" t="s">
        <v>12</v>
      </c>
      <c r="B115" s="20">
        <f t="shared" si="239"/>
        <v>38</v>
      </c>
      <c r="C115" s="20">
        <f t="shared" si="239"/>
        <v>12</v>
      </c>
      <c r="D115" s="20">
        <f t="shared" si="239"/>
        <v>12</v>
      </c>
      <c r="E115" s="20">
        <f t="shared" si="239"/>
        <v>4</v>
      </c>
      <c r="F115" s="20">
        <f t="shared" si="239"/>
        <v>4</v>
      </c>
      <c r="G115" s="20">
        <f t="shared" si="239"/>
        <v>16</v>
      </c>
      <c r="H115" s="20">
        <f t="shared" si="239"/>
        <v>59</v>
      </c>
      <c r="I115" s="20">
        <f t="shared" ref="I115" si="247">I91+I97+I103+I109</f>
        <v>0</v>
      </c>
      <c r="J115" s="29">
        <f t="shared" si="239"/>
        <v>145</v>
      </c>
      <c r="T115" s="2"/>
      <c r="AC115" s="24" t="s">
        <v>12</v>
      </c>
      <c r="AD115" s="17">
        <f t="shared" ref="AD115:AL115" si="248">AD91+AD97+AD103+AD109</f>
        <v>125200</v>
      </c>
      <c r="AE115" s="17">
        <f t="shared" si="248"/>
        <v>35400</v>
      </c>
      <c r="AF115" s="17">
        <f t="shared" si="248"/>
        <v>29800</v>
      </c>
      <c r="AG115" s="17">
        <f t="shared" si="248"/>
        <v>7800</v>
      </c>
      <c r="AH115" s="17">
        <f t="shared" si="248"/>
        <v>9200</v>
      </c>
      <c r="AI115" s="17">
        <f t="shared" si="248"/>
        <v>25400</v>
      </c>
      <c r="AJ115" s="17">
        <f t="shared" si="248"/>
        <v>82800</v>
      </c>
      <c r="AK115" s="17">
        <f t="shared" ref="AK115" si="249">AK91+AK97+AK103+AK109</f>
        <v>0</v>
      </c>
      <c r="AL115" s="25">
        <f t="shared" si="248"/>
        <v>315600</v>
      </c>
      <c r="AV115" s="24" t="s">
        <v>12</v>
      </c>
      <c r="AW115" s="17">
        <f t="shared" si="243"/>
        <v>3294.7368421052633</v>
      </c>
      <c r="AX115" s="17">
        <f t="shared" si="243"/>
        <v>2950</v>
      </c>
      <c r="AY115" s="17">
        <f t="shared" si="243"/>
        <v>2483.3333333333335</v>
      </c>
      <c r="AZ115" s="17">
        <f t="shared" si="243"/>
        <v>1950</v>
      </c>
      <c r="BA115" s="17">
        <f t="shared" si="243"/>
        <v>2300</v>
      </c>
      <c r="BB115" s="17">
        <f t="shared" si="243"/>
        <v>1587.5</v>
      </c>
      <c r="BC115" s="17">
        <f t="shared" si="243"/>
        <v>1403.3898305084747</v>
      </c>
      <c r="BD115" s="17">
        <v>0</v>
      </c>
      <c r="BE115" s="25">
        <f>IFERROR(AL115/J115,"-")</f>
        <v>2176.5517241379312</v>
      </c>
      <c r="BG115" s="2"/>
      <c r="BH115" s="6"/>
      <c r="BI115" s="6"/>
      <c r="BJ115" s="6"/>
      <c r="BK115" s="6"/>
      <c r="BL115" s="6"/>
      <c r="BM115" s="6"/>
      <c r="BN115" s="6"/>
      <c r="BO115" s="6"/>
    </row>
    <row r="116" spans="1:67" x14ac:dyDescent="0.25">
      <c r="A116" s="28" t="s">
        <v>2</v>
      </c>
      <c r="B116" s="20">
        <f t="shared" si="239"/>
        <v>464</v>
      </c>
      <c r="C116" s="20">
        <f t="shared" si="239"/>
        <v>221</v>
      </c>
      <c r="D116" s="20">
        <f t="shared" si="239"/>
        <v>166</v>
      </c>
      <c r="E116" s="20">
        <f t="shared" si="239"/>
        <v>119</v>
      </c>
      <c r="F116" s="20">
        <f t="shared" si="239"/>
        <v>100</v>
      </c>
      <c r="G116" s="20">
        <f t="shared" si="239"/>
        <v>156</v>
      </c>
      <c r="H116" s="20">
        <f t="shared" si="239"/>
        <v>965</v>
      </c>
      <c r="I116" s="20">
        <f t="shared" ref="I116" si="250">I92+I98+I104+I110</f>
        <v>0</v>
      </c>
      <c r="J116" s="29">
        <f t="shared" si="239"/>
        <v>2191</v>
      </c>
      <c r="T116" s="2"/>
      <c r="AC116" s="28" t="s">
        <v>2</v>
      </c>
      <c r="AD116" s="19">
        <f>SUM(AD113:AD115)</f>
        <v>1486800</v>
      </c>
      <c r="AE116" s="19">
        <f t="shared" ref="AE116" si="251">SUM(AE113:AE115)</f>
        <v>631400</v>
      </c>
      <c r="AF116" s="19">
        <f t="shared" ref="AF116" si="252">SUM(AF113:AF115)</f>
        <v>390200</v>
      </c>
      <c r="AG116" s="19">
        <f t="shared" ref="AG116" si="253">SUM(AG113:AG115)</f>
        <v>226600</v>
      </c>
      <c r="AH116" s="19">
        <f t="shared" ref="AH116" si="254">SUM(AH113:AH115)</f>
        <v>178600</v>
      </c>
      <c r="AI116" s="19">
        <f t="shared" ref="AI116" si="255">SUM(AI113:AI115)</f>
        <v>231000</v>
      </c>
      <c r="AJ116" s="19">
        <f t="shared" ref="AJ116:AK116" si="256">SUM(AJ113:AJ115)</f>
        <v>1255800</v>
      </c>
      <c r="AK116" s="19">
        <f t="shared" si="256"/>
        <v>0</v>
      </c>
      <c r="AL116" s="27">
        <f t="shared" ref="AL116" si="257">SUM(AL113:AL115)</f>
        <v>4400400</v>
      </c>
      <c r="AM116" s="4">
        <f>SUM(AM91:AM110)</f>
        <v>4400400</v>
      </c>
      <c r="AV116" s="28" t="s">
        <v>37</v>
      </c>
      <c r="AW116" s="17">
        <f t="shared" si="243"/>
        <v>3204.3103448275861</v>
      </c>
      <c r="AX116" s="17">
        <f t="shared" si="243"/>
        <v>2857.0135746606334</v>
      </c>
      <c r="AY116" s="17">
        <f t="shared" si="243"/>
        <v>2350.602409638554</v>
      </c>
      <c r="AZ116" s="17">
        <f t="shared" si="243"/>
        <v>1904.2016806722688</v>
      </c>
      <c r="BA116" s="17">
        <f t="shared" si="243"/>
        <v>1786</v>
      </c>
      <c r="BB116" s="17">
        <f t="shared" si="243"/>
        <v>1480.7692307692307</v>
      </c>
      <c r="BC116" s="17">
        <f t="shared" si="243"/>
        <v>1301.3471502590673</v>
      </c>
      <c r="BD116" s="17">
        <v>0</v>
      </c>
      <c r="BE116" s="25">
        <f>IFERROR(AL116/J116,"-")</f>
        <v>2008.3979917845732</v>
      </c>
      <c r="BG116" s="1"/>
      <c r="BH116" s="6"/>
      <c r="BI116" s="6"/>
      <c r="BJ116" s="6"/>
      <c r="BK116" s="6"/>
      <c r="BL116" s="6"/>
      <c r="BM116" s="6"/>
      <c r="BN116" s="6"/>
      <c r="BO116" s="6"/>
    </row>
    <row r="117" spans="1:67" x14ac:dyDescent="0.25">
      <c r="S117" s="23"/>
      <c r="T117" s="2"/>
      <c r="AC117" s="53" t="s">
        <v>28</v>
      </c>
      <c r="AD117" s="54">
        <f t="shared" ref="AD117:AL117" si="258">AD93+AD99+AD105+AD111</f>
        <v>1160000</v>
      </c>
      <c r="AE117" s="54">
        <f t="shared" si="258"/>
        <v>442000</v>
      </c>
      <c r="AF117" s="54">
        <f t="shared" si="258"/>
        <v>249000</v>
      </c>
      <c r="AG117" s="54">
        <f t="shared" si="258"/>
        <v>119000</v>
      </c>
      <c r="AH117" s="54">
        <f t="shared" si="258"/>
        <v>80000</v>
      </c>
      <c r="AI117" s="54">
        <f t="shared" si="258"/>
        <v>93600</v>
      </c>
      <c r="AJ117" s="54">
        <f t="shared" si="258"/>
        <v>0</v>
      </c>
      <c r="AK117" s="54">
        <f t="shared" ref="AK117" si="259">AK93+AK99+AK105+AK111</f>
        <v>0</v>
      </c>
      <c r="AL117" s="55">
        <f t="shared" si="258"/>
        <v>2143600</v>
      </c>
      <c r="AM117" s="4"/>
      <c r="AV117" s="28"/>
      <c r="AW117" s="17"/>
      <c r="AX117" s="17"/>
      <c r="AY117" s="17"/>
      <c r="AZ117" s="17"/>
      <c r="BA117" s="17"/>
      <c r="BB117" s="17"/>
      <c r="BC117" s="17"/>
      <c r="BD117" s="17"/>
      <c r="BE117" s="25"/>
      <c r="BG117" s="1"/>
      <c r="BH117" s="6"/>
      <c r="BI117" s="6"/>
      <c r="BJ117" s="6"/>
      <c r="BK117" s="6"/>
      <c r="BL117" s="6"/>
      <c r="BM117" s="6"/>
      <c r="BN117" s="6"/>
      <c r="BO117" s="6"/>
    </row>
    <row r="118" spans="1:67" x14ac:dyDescent="0.25">
      <c r="A118" s="37" t="s">
        <v>35</v>
      </c>
      <c r="B118" s="44">
        <f>B116/B155</f>
        <v>6.3353358820316771E-2</v>
      </c>
      <c r="C118" s="44">
        <f t="shared" ref="C118:H118" si="260">C116/C155</f>
        <v>7.3789649415692826E-2</v>
      </c>
      <c r="D118" s="44">
        <f t="shared" si="260"/>
        <v>7.9501915708812265E-2</v>
      </c>
      <c r="E118" s="44">
        <f t="shared" si="260"/>
        <v>7.3275862068965511E-2</v>
      </c>
      <c r="F118" s="44">
        <f t="shared" si="260"/>
        <v>7.9365079365079361E-2</v>
      </c>
      <c r="G118" s="44">
        <f t="shared" si="260"/>
        <v>7.5838599902771031E-2</v>
      </c>
      <c r="H118" s="44">
        <f t="shared" si="260"/>
        <v>9.039812646370024E-2</v>
      </c>
      <c r="I118" s="44"/>
      <c r="J118" s="45">
        <f>J116/J155</f>
        <v>7.8185775969739149E-2</v>
      </c>
      <c r="T118" s="2"/>
      <c r="AC118" s="37" t="s">
        <v>35</v>
      </c>
      <c r="AD118" s="46">
        <f>AD116/AD155</f>
        <v>8.3565882323185486E-2</v>
      </c>
      <c r="AE118" s="46">
        <f t="shared" ref="AE118:AJ118" si="261">AE116/AE155</f>
        <v>9.7834592291303507E-2</v>
      </c>
      <c r="AF118" s="46">
        <f t="shared" si="261"/>
        <v>0.10658581223196481</v>
      </c>
      <c r="AG118" s="46">
        <f t="shared" si="261"/>
        <v>0.10372845666155502</v>
      </c>
      <c r="AH118" s="46">
        <f t="shared" si="261"/>
        <v>0.1151181153114828</v>
      </c>
      <c r="AI118" s="46">
        <f t="shared" si="261"/>
        <v>0.1003584229390681</v>
      </c>
      <c r="AJ118" s="46">
        <f t="shared" si="261"/>
        <v>0.11025557730972177</v>
      </c>
      <c r="AK118" s="49"/>
      <c r="AL118" s="47">
        <f>AL116/AL155</f>
        <v>9.7065684333588836E-2</v>
      </c>
      <c r="AM118" s="4"/>
      <c r="AV118" s="23"/>
      <c r="AW118" s="17"/>
      <c r="AX118" s="19"/>
      <c r="AY118" s="19"/>
      <c r="AZ118" s="19"/>
      <c r="BA118" s="19"/>
      <c r="BB118" s="19"/>
      <c r="BC118" s="19"/>
      <c r="BD118" s="19"/>
      <c r="BE118" s="27"/>
      <c r="BH118" s="6"/>
      <c r="BI118" s="3"/>
      <c r="BJ118" s="3"/>
      <c r="BK118" s="3"/>
      <c r="BL118" s="3"/>
      <c r="BM118" s="3"/>
      <c r="BN118" s="3"/>
      <c r="BO118" s="3"/>
    </row>
    <row r="119" spans="1:67" x14ac:dyDescent="0.25">
      <c r="A119" s="68" t="s">
        <v>24</v>
      </c>
      <c r="B119" s="71" t="s">
        <v>25</v>
      </c>
      <c r="C119" s="71"/>
      <c r="D119" s="71"/>
      <c r="E119" s="71"/>
      <c r="F119" s="71"/>
      <c r="G119" s="71"/>
      <c r="H119" s="71"/>
      <c r="I119" s="71"/>
      <c r="J119" s="72"/>
      <c r="T119" s="2"/>
      <c r="AC119" s="67" t="s">
        <v>24</v>
      </c>
      <c r="AD119" s="69" t="s">
        <v>25</v>
      </c>
      <c r="AE119" s="69"/>
      <c r="AF119" s="69"/>
      <c r="AG119" s="69"/>
      <c r="AH119" s="69"/>
      <c r="AI119" s="69"/>
      <c r="AJ119" s="69"/>
      <c r="AK119" s="69"/>
      <c r="AL119" s="70"/>
      <c r="AM119" s="4"/>
      <c r="AV119" s="67" t="s">
        <v>24</v>
      </c>
      <c r="AW119" s="69" t="s">
        <v>25</v>
      </c>
      <c r="AX119" s="69"/>
      <c r="AY119" s="69"/>
      <c r="AZ119" s="69"/>
      <c r="BA119" s="69"/>
      <c r="BB119" s="69"/>
      <c r="BC119" s="69"/>
      <c r="BD119" s="69"/>
      <c r="BE119" s="70"/>
      <c r="BH119" s="63"/>
      <c r="BI119" s="63"/>
      <c r="BJ119" s="63"/>
      <c r="BK119" s="63"/>
      <c r="BL119" s="63"/>
      <c r="BM119" s="63"/>
      <c r="BN119" s="63"/>
      <c r="BO119" s="63"/>
    </row>
    <row r="120" spans="1:67" ht="30" x14ac:dyDescent="0.25">
      <c r="A120" s="68"/>
      <c r="B120" s="15">
        <v>0</v>
      </c>
      <c r="C120" s="15" t="s">
        <v>5</v>
      </c>
      <c r="D120" s="15" t="s">
        <v>6</v>
      </c>
      <c r="E120" s="15" t="s">
        <v>7</v>
      </c>
      <c r="F120" s="15" t="s">
        <v>8</v>
      </c>
      <c r="G120" s="15" t="s">
        <v>9</v>
      </c>
      <c r="H120" s="15" t="s">
        <v>10</v>
      </c>
      <c r="I120" s="16" t="s">
        <v>31</v>
      </c>
      <c r="J120" s="22" t="s">
        <v>22</v>
      </c>
      <c r="T120" s="2"/>
      <c r="AC120" s="68"/>
      <c r="AD120" s="15">
        <v>0</v>
      </c>
      <c r="AE120" s="15" t="s">
        <v>5</v>
      </c>
      <c r="AF120" s="15" t="s">
        <v>6</v>
      </c>
      <c r="AG120" s="15" t="s">
        <v>7</v>
      </c>
      <c r="AH120" s="15" t="s">
        <v>8</v>
      </c>
      <c r="AI120" s="15" t="s">
        <v>9</v>
      </c>
      <c r="AJ120" s="15" t="s">
        <v>10</v>
      </c>
      <c r="AK120" s="16" t="s">
        <v>31</v>
      </c>
      <c r="AL120" s="22" t="s">
        <v>22</v>
      </c>
      <c r="AM120" s="4"/>
      <c r="AV120" s="68"/>
      <c r="AW120" s="15">
        <v>0</v>
      </c>
      <c r="AX120" s="15" t="s">
        <v>5</v>
      </c>
      <c r="AY120" s="15" t="s">
        <v>6</v>
      </c>
      <c r="AZ120" s="15" t="s">
        <v>7</v>
      </c>
      <c r="BA120" s="15" t="s">
        <v>8</v>
      </c>
      <c r="BB120" s="15" t="s">
        <v>9</v>
      </c>
      <c r="BC120" s="15" t="s">
        <v>10</v>
      </c>
      <c r="BD120" s="16" t="s">
        <v>31</v>
      </c>
      <c r="BE120" s="22" t="s">
        <v>22</v>
      </c>
      <c r="BG120" s="8"/>
      <c r="BH120" s="9"/>
      <c r="BI120" s="9"/>
      <c r="BJ120" s="9"/>
      <c r="BK120" s="9"/>
      <c r="BL120" s="9"/>
      <c r="BM120" s="9"/>
      <c r="BN120" s="9"/>
      <c r="BO120" s="9"/>
    </row>
    <row r="121" spans="1:67" x14ac:dyDescent="0.25">
      <c r="A121" s="23" t="s">
        <v>30</v>
      </c>
      <c r="B121" s="15"/>
      <c r="C121" s="15"/>
      <c r="D121" s="15"/>
      <c r="E121" s="15"/>
      <c r="F121" s="15"/>
      <c r="G121" s="15"/>
      <c r="H121" s="15"/>
      <c r="I121" s="15"/>
      <c r="J121" s="22"/>
      <c r="T121" s="2"/>
      <c r="AC121" s="23" t="s">
        <v>30</v>
      </c>
      <c r="AD121" s="15"/>
      <c r="AE121" s="15"/>
      <c r="AF121" s="15"/>
      <c r="AG121" s="15"/>
      <c r="AH121" s="15"/>
      <c r="AI121" s="15"/>
      <c r="AJ121" s="15"/>
      <c r="AK121" s="15"/>
      <c r="AL121" s="22"/>
      <c r="AM121" s="4"/>
      <c r="AV121" s="23" t="s">
        <v>30</v>
      </c>
      <c r="AW121" s="15"/>
      <c r="AX121" s="15"/>
      <c r="AY121" s="15"/>
      <c r="AZ121" s="15"/>
      <c r="BA121" s="15"/>
      <c r="BB121" s="15"/>
      <c r="BC121" s="15"/>
      <c r="BD121" s="15"/>
      <c r="BE121" s="22"/>
      <c r="BH121" s="9"/>
      <c r="BI121" s="9"/>
      <c r="BJ121" s="9"/>
      <c r="BK121" s="9"/>
      <c r="BL121" s="9"/>
      <c r="BM121" s="9"/>
      <c r="BN121" s="9"/>
      <c r="BO121" s="9"/>
    </row>
    <row r="122" spans="1:67" x14ac:dyDescent="0.25">
      <c r="A122" s="24" t="s">
        <v>0</v>
      </c>
      <c r="B122" s="34">
        <f t="shared" ref="B122:J122" si="262">B5+B44+B83</f>
        <v>0</v>
      </c>
      <c r="C122" s="34">
        <f t="shared" si="262"/>
        <v>0</v>
      </c>
      <c r="D122" s="34">
        <f t="shared" si="262"/>
        <v>0</v>
      </c>
      <c r="E122" s="34">
        <f t="shared" si="262"/>
        <v>0</v>
      </c>
      <c r="F122" s="34">
        <f t="shared" si="262"/>
        <v>0</v>
      </c>
      <c r="G122" s="34">
        <f t="shared" si="262"/>
        <v>0</v>
      </c>
      <c r="H122" s="34">
        <f t="shared" si="262"/>
        <v>0</v>
      </c>
      <c r="I122" s="34">
        <f t="shared" si="262"/>
        <v>0</v>
      </c>
      <c r="J122" s="35">
        <f t="shared" si="262"/>
        <v>0</v>
      </c>
      <c r="T122" s="2"/>
      <c r="AC122" s="24" t="s">
        <v>0</v>
      </c>
      <c r="AD122" s="42">
        <f t="shared" ref="AD122:AL122" si="263">AD5+AD44+AD83</f>
        <v>0</v>
      </c>
      <c r="AE122" s="42">
        <f t="shared" si="263"/>
        <v>0</v>
      </c>
      <c r="AF122" s="42">
        <f t="shared" si="263"/>
        <v>0</v>
      </c>
      <c r="AG122" s="42">
        <f t="shared" si="263"/>
        <v>0</v>
      </c>
      <c r="AH122" s="42">
        <f t="shared" si="263"/>
        <v>0</v>
      </c>
      <c r="AI122" s="42">
        <f t="shared" si="263"/>
        <v>0</v>
      </c>
      <c r="AJ122" s="42">
        <f t="shared" si="263"/>
        <v>0</v>
      </c>
      <c r="AK122" s="42">
        <f t="shared" si="263"/>
        <v>0</v>
      </c>
      <c r="AL122" s="43">
        <f t="shared" si="263"/>
        <v>0</v>
      </c>
      <c r="AM122" s="4"/>
      <c r="AV122" s="24" t="s">
        <v>0</v>
      </c>
      <c r="AW122" s="17">
        <v>0</v>
      </c>
      <c r="AX122" s="17">
        <v>0</v>
      </c>
      <c r="AY122" s="17">
        <v>0</v>
      </c>
      <c r="AZ122" s="17">
        <v>0</v>
      </c>
      <c r="BA122" s="17">
        <v>0</v>
      </c>
      <c r="BB122" s="17">
        <v>0</v>
      </c>
      <c r="BC122" s="17">
        <v>0</v>
      </c>
      <c r="BD122" s="17">
        <v>0</v>
      </c>
      <c r="BE122" s="25">
        <v>0</v>
      </c>
      <c r="BG122" s="2"/>
      <c r="BH122" s="6"/>
      <c r="BI122" s="6"/>
      <c r="BJ122" s="6"/>
      <c r="BK122" s="6"/>
      <c r="BL122" s="6"/>
      <c r="BM122" s="6"/>
      <c r="BN122" s="6"/>
      <c r="BO122" s="6"/>
    </row>
    <row r="123" spans="1:67" x14ac:dyDescent="0.25">
      <c r="A123" s="24" t="s">
        <v>1</v>
      </c>
      <c r="B123" s="34">
        <f t="shared" ref="B123:J123" si="264">B6+B45+B84</f>
        <v>0</v>
      </c>
      <c r="C123" s="34">
        <f t="shared" si="264"/>
        <v>0</v>
      </c>
      <c r="D123" s="34">
        <f t="shared" si="264"/>
        <v>0</v>
      </c>
      <c r="E123" s="34">
        <f t="shared" si="264"/>
        <v>0</v>
      </c>
      <c r="F123" s="34">
        <f t="shared" si="264"/>
        <v>0</v>
      </c>
      <c r="G123" s="34">
        <f t="shared" si="264"/>
        <v>0</v>
      </c>
      <c r="H123" s="34">
        <f t="shared" si="264"/>
        <v>0</v>
      </c>
      <c r="I123" s="34">
        <f t="shared" si="264"/>
        <v>0</v>
      </c>
      <c r="J123" s="35">
        <f t="shared" si="264"/>
        <v>0</v>
      </c>
      <c r="T123" s="2"/>
      <c r="AC123" s="24" t="s">
        <v>1</v>
      </c>
      <c r="AD123" s="42">
        <f t="shared" ref="AD123:AL123" si="265">AD6+AD45+AD84</f>
        <v>0</v>
      </c>
      <c r="AE123" s="42">
        <f t="shared" si="265"/>
        <v>0</v>
      </c>
      <c r="AF123" s="42">
        <f t="shared" si="265"/>
        <v>0</v>
      </c>
      <c r="AG123" s="42">
        <f t="shared" si="265"/>
        <v>0</v>
      </c>
      <c r="AH123" s="42">
        <f t="shared" si="265"/>
        <v>0</v>
      </c>
      <c r="AI123" s="42">
        <f t="shared" si="265"/>
        <v>0</v>
      </c>
      <c r="AJ123" s="42">
        <f t="shared" si="265"/>
        <v>0</v>
      </c>
      <c r="AK123" s="42">
        <f t="shared" si="265"/>
        <v>0</v>
      </c>
      <c r="AL123" s="43">
        <f t="shared" si="265"/>
        <v>0</v>
      </c>
      <c r="AM123" s="4"/>
      <c r="AV123" s="24" t="s">
        <v>1</v>
      </c>
      <c r="AW123" s="17">
        <v>0</v>
      </c>
      <c r="AX123" s="17">
        <v>0</v>
      </c>
      <c r="AY123" s="17">
        <v>0</v>
      </c>
      <c r="AZ123" s="17">
        <v>0</v>
      </c>
      <c r="BA123" s="17">
        <v>0</v>
      </c>
      <c r="BB123" s="17">
        <v>0</v>
      </c>
      <c r="BC123" s="17">
        <v>0</v>
      </c>
      <c r="BD123" s="17">
        <v>0</v>
      </c>
      <c r="BE123" s="25">
        <v>0</v>
      </c>
      <c r="BG123" s="2"/>
      <c r="BH123" s="6"/>
      <c r="BI123" s="6"/>
      <c r="BJ123" s="6"/>
      <c r="BK123" s="6"/>
      <c r="BL123" s="6"/>
      <c r="BM123" s="6"/>
      <c r="BN123" s="6"/>
      <c r="BO123" s="6"/>
    </row>
    <row r="124" spans="1:67" x14ac:dyDescent="0.25">
      <c r="A124" s="24" t="s">
        <v>12</v>
      </c>
      <c r="B124" s="34">
        <f t="shared" ref="B124:J124" si="266">B7+B46+B85</f>
        <v>0</v>
      </c>
      <c r="C124" s="34">
        <f t="shared" si="266"/>
        <v>0</v>
      </c>
      <c r="D124" s="34">
        <f t="shared" si="266"/>
        <v>0</v>
      </c>
      <c r="E124" s="34">
        <f t="shared" si="266"/>
        <v>0</v>
      </c>
      <c r="F124" s="34">
        <f t="shared" si="266"/>
        <v>0</v>
      </c>
      <c r="G124" s="34">
        <f t="shared" si="266"/>
        <v>0</v>
      </c>
      <c r="H124" s="34">
        <f t="shared" si="266"/>
        <v>0</v>
      </c>
      <c r="I124" s="34">
        <f t="shared" si="266"/>
        <v>0</v>
      </c>
      <c r="J124" s="35">
        <f t="shared" si="266"/>
        <v>0</v>
      </c>
      <c r="T124" s="2"/>
      <c r="AC124" s="24" t="s">
        <v>12</v>
      </c>
      <c r="AD124" s="42">
        <f t="shared" ref="AD124:AL124" si="267">AD7+AD46+AD85</f>
        <v>0</v>
      </c>
      <c r="AE124" s="42">
        <f t="shared" si="267"/>
        <v>0</v>
      </c>
      <c r="AF124" s="42">
        <f t="shared" si="267"/>
        <v>0</v>
      </c>
      <c r="AG124" s="42">
        <f t="shared" si="267"/>
        <v>0</v>
      </c>
      <c r="AH124" s="42">
        <f t="shared" si="267"/>
        <v>0</v>
      </c>
      <c r="AI124" s="42">
        <f t="shared" si="267"/>
        <v>0</v>
      </c>
      <c r="AJ124" s="42">
        <f t="shared" si="267"/>
        <v>0</v>
      </c>
      <c r="AK124" s="42">
        <f t="shared" si="267"/>
        <v>0</v>
      </c>
      <c r="AL124" s="43">
        <f t="shared" si="267"/>
        <v>0</v>
      </c>
      <c r="AM124" s="4"/>
      <c r="AV124" s="24" t="s">
        <v>12</v>
      </c>
      <c r="AW124" s="17">
        <v>0</v>
      </c>
      <c r="AX124" s="17">
        <v>0</v>
      </c>
      <c r="AY124" s="17">
        <v>0</v>
      </c>
      <c r="AZ124" s="17">
        <v>0</v>
      </c>
      <c r="BA124" s="17">
        <v>0</v>
      </c>
      <c r="BB124" s="17">
        <v>0</v>
      </c>
      <c r="BC124" s="17">
        <v>0</v>
      </c>
      <c r="BD124" s="17">
        <v>0</v>
      </c>
      <c r="BE124" s="25">
        <v>0</v>
      </c>
      <c r="BG124" s="2"/>
      <c r="BH124" s="6"/>
      <c r="BI124" s="6"/>
      <c r="BJ124" s="6"/>
      <c r="BK124" s="6"/>
      <c r="BL124" s="6"/>
      <c r="BM124" s="6"/>
      <c r="BN124" s="6"/>
      <c r="BO124" s="6"/>
    </row>
    <row r="125" spans="1:67" x14ac:dyDescent="0.25">
      <c r="A125" s="24" t="s">
        <v>13</v>
      </c>
      <c r="B125" s="34">
        <f>SUM(B122:B124)</f>
        <v>0</v>
      </c>
      <c r="C125" s="34">
        <f t="shared" ref="C125" si="268">SUM(C122:C124)</f>
        <v>0</v>
      </c>
      <c r="D125" s="34">
        <f t="shared" ref="D125" si="269">SUM(D122:D124)</f>
        <v>0</v>
      </c>
      <c r="E125" s="34">
        <f t="shared" ref="E125" si="270">SUM(E122:E124)</f>
        <v>0</v>
      </c>
      <c r="F125" s="34">
        <f t="shared" ref="F125" si="271">SUM(F122:F124)</f>
        <v>0</v>
      </c>
      <c r="G125" s="34">
        <f t="shared" ref="G125" si="272">SUM(G122:G124)</f>
        <v>0</v>
      </c>
      <c r="H125" s="34">
        <f t="shared" ref="H125:I125" si="273">SUM(H122:H124)</f>
        <v>0</v>
      </c>
      <c r="I125" s="34">
        <f t="shared" si="273"/>
        <v>0</v>
      </c>
      <c r="J125" s="35">
        <f t="shared" ref="J125" si="274">SUM(J122:J124)</f>
        <v>0</v>
      </c>
      <c r="T125" s="2"/>
      <c r="AC125" s="24" t="s">
        <v>13</v>
      </c>
      <c r="AD125" s="42">
        <f>SUM(AD122:AD124)</f>
        <v>0</v>
      </c>
      <c r="AE125" s="42">
        <f t="shared" ref="AE125" si="275">SUM(AE122:AE124)</f>
        <v>0</v>
      </c>
      <c r="AF125" s="42">
        <f t="shared" ref="AF125" si="276">SUM(AF122:AF124)</f>
        <v>0</v>
      </c>
      <c r="AG125" s="42">
        <f t="shared" ref="AG125" si="277">SUM(AG122:AG124)</f>
        <v>0</v>
      </c>
      <c r="AH125" s="42">
        <f t="shared" ref="AH125" si="278">SUM(AH122:AH124)</f>
        <v>0</v>
      </c>
      <c r="AI125" s="42">
        <f t="shared" ref="AI125" si="279">SUM(AI122:AI124)</f>
        <v>0</v>
      </c>
      <c r="AJ125" s="42">
        <f t="shared" ref="AJ125:AK125" si="280">SUM(AJ122:AJ124)</f>
        <v>0</v>
      </c>
      <c r="AK125" s="42">
        <f t="shared" si="280"/>
        <v>0</v>
      </c>
      <c r="AL125" s="43">
        <f t="shared" ref="AL125" si="281">SUM(AL122:AL124)</f>
        <v>0</v>
      </c>
      <c r="AM125" s="4"/>
      <c r="AV125" s="24" t="s">
        <v>37</v>
      </c>
      <c r="AW125" s="17">
        <v>0</v>
      </c>
      <c r="AX125" s="17">
        <v>0</v>
      </c>
      <c r="AY125" s="17">
        <v>0</v>
      </c>
      <c r="AZ125" s="17">
        <v>0</v>
      </c>
      <c r="BA125" s="17">
        <v>0</v>
      </c>
      <c r="BB125" s="17">
        <v>0</v>
      </c>
      <c r="BC125" s="17">
        <v>0</v>
      </c>
      <c r="BD125" s="17">
        <v>0</v>
      </c>
      <c r="BE125" s="25">
        <v>0</v>
      </c>
      <c r="BG125" s="2"/>
      <c r="BH125" s="6"/>
      <c r="BI125" s="6"/>
      <c r="BJ125" s="6"/>
      <c r="BK125" s="6"/>
      <c r="BL125" s="6"/>
      <c r="BM125" s="6"/>
      <c r="BN125" s="6"/>
      <c r="BO125" s="6"/>
    </row>
    <row r="126" spans="1:67" x14ac:dyDescent="0.25">
      <c r="A126" s="24"/>
      <c r="B126" s="15"/>
      <c r="C126" s="15"/>
      <c r="D126" s="15"/>
      <c r="E126" s="15"/>
      <c r="F126" s="15"/>
      <c r="G126" s="15"/>
      <c r="H126" s="15"/>
      <c r="I126" s="15"/>
      <c r="J126" s="22"/>
      <c r="T126" s="2"/>
      <c r="AC126" s="50" t="s">
        <v>27</v>
      </c>
      <c r="AD126" s="58">
        <f t="shared" ref="AD126:AL126" si="282">AD9+AD48+AD87</f>
        <v>0</v>
      </c>
      <c r="AE126" s="58">
        <f t="shared" si="282"/>
        <v>0</v>
      </c>
      <c r="AF126" s="58">
        <f t="shared" si="282"/>
        <v>0</v>
      </c>
      <c r="AG126" s="58">
        <f t="shared" si="282"/>
        <v>0</v>
      </c>
      <c r="AH126" s="58">
        <f t="shared" si="282"/>
        <v>0</v>
      </c>
      <c r="AI126" s="58">
        <f t="shared" si="282"/>
        <v>0</v>
      </c>
      <c r="AJ126" s="58">
        <f t="shared" si="282"/>
        <v>0</v>
      </c>
      <c r="AK126" s="58">
        <f t="shared" si="282"/>
        <v>0</v>
      </c>
      <c r="AL126" s="59">
        <f t="shared" si="282"/>
        <v>0</v>
      </c>
      <c r="AM126" s="4"/>
      <c r="AV126" s="33"/>
      <c r="AW126" s="15"/>
      <c r="AX126" s="15"/>
      <c r="AY126" s="15"/>
      <c r="AZ126" s="15"/>
      <c r="BA126" s="15"/>
      <c r="BB126" s="15"/>
      <c r="BC126" s="15"/>
      <c r="BD126" s="15"/>
      <c r="BE126" s="22"/>
      <c r="BG126" s="8"/>
      <c r="BH126" s="9"/>
      <c r="BI126" s="9"/>
      <c r="BJ126" s="9"/>
      <c r="BK126" s="9"/>
      <c r="BL126" s="9"/>
      <c r="BM126" s="9"/>
      <c r="BN126" s="9"/>
      <c r="BO126" s="9"/>
    </row>
    <row r="127" spans="1:67" x14ac:dyDescent="0.25">
      <c r="A127" s="23" t="s">
        <v>26</v>
      </c>
      <c r="B127" s="20"/>
      <c r="C127" s="15"/>
      <c r="D127" s="15"/>
      <c r="E127" s="15"/>
      <c r="F127" s="15"/>
      <c r="G127" s="15"/>
      <c r="H127" s="15"/>
      <c r="I127" s="15"/>
      <c r="J127" s="22"/>
      <c r="T127" s="2"/>
      <c r="AC127" s="23" t="s">
        <v>26</v>
      </c>
      <c r="AD127" s="15"/>
      <c r="AE127" s="15"/>
      <c r="AF127" s="15"/>
      <c r="AG127" s="15"/>
      <c r="AH127" s="15"/>
      <c r="AI127" s="15"/>
      <c r="AJ127" s="15"/>
      <c r="AK127" s="15"/>
      <c r="AL127" s="22"/>
      <c r="AM127" s="4"/>
      <c r="AV127" s="23" t="s">
        <v>26</v>
      </c>
      <c r="AW127" s="17"/>
      <c r="AX127" s="19"/>
      <c r="AY127" s="19"/>
      <c r="AZ127" s="19"/>
      <c r="BA127" s="19"/>
      <c r="BB127" s="19"/>
      <c r="BC127" s="19"/>
      <c r="BD127" s="19"/>
      <c r="BE127" s="27"/>
      <c r="BH127" s="6"/>
      <c r="BI127" s="3"/>
      <c r="BJ127" s="3"/>
      <c r="BK127" s="3"/>
      <c r="BL127" s="3"/>
      <c r="BM127" s="3"/>
      <c r="BN127" s="3"/>
      <c r="BO127" s="3"/>
    </row>
    <row r="128" spans="1:67" x14ac:dyDescent="0.25">
      <c r="A128" s="24" t="s">
        <v>0</v>
      </c>
      <c r="B128" s="34">
        <f t="shared" ref="B128:J128" si="283">B11+B50+B89</f>
        <v>1655</v>
      </c>
      <c r="C128" s="34">
        <f t="shared" si="283"/>
        <v>497</v>
      </c>
      <c r="D128" s="34">
        <f t="shared" si="283"/>
        <v>302</v>
      </c>
      <c r="E128" s="34">
        <f t="shared" si="283"/>
        <v>217</v>
      </c>
      <c r="F128" s="34">
        <f t="shared" si="283"/>
        <v>127</v>
      </c>
      <c r="G128" s="34">
        <f t="shared" si="283"/>
        <v>138</v>
      </c>
      <c r="H128" s="34">
        <f t="shared" si="283"/>
        <v>0</v>
      </c>
      <c r="I128" s="34">
        <f t="shared" si="283"/>
        <v>0</v>
      </c>
      <c r="J128" s="35">
        <f t="shared" si="283"/>
        <v>2936</v>
      </c>
      <c r="T128" s="2"/>
      <c r="AC128" s="24" t="s">
        <v>0</v>
      </c>
      <c r="AD128" s="42">
        <f t="shared" ref="AD128:AL128" si="284">AD11+AD50+AD89</f>
        <v>3195500</v>
      </c>
      <c r="AE128" s="42">
        <f t="shared" si="284"/>
        <v>803200</v>
      </c>
      <c r="AF128" s="42">
        <f t="shared" si="284"/>
        <v>345900</v>
      </c>
      <c r="AG128" s="42">
        <f t="shared" si="284"/>
        <v>167800</v>
      </c>
      <c r="AH128" s="42">
        <f t="shared" si="284"/>
        <v>79600</v>
      </c>
      <c r="AI128" s="42">
        <f t="shared" si="284"/>
        <v>64250</v>
      </c>
      <c r="AJ128" s="42">
        <f t="shared" si="284"/>
        <v>0</v>
      </c>
      <c r="AK128" s="42">
        <f t="shared" si="284"/>
        <v>0</v>
      </c>
      <c r="AL128" s="43">
        <f t="shared" si="284"/>
        <v>4656250</v>
      </c>
      <c r="AM128" s="4"/>
      <c r="AV128" s="24" t="s">
        <v>0</v>
      </c>
      <c r="AW128" s="17">
        <f t="shared" ref="AW128:BC131" si="285">IFERROR(AD128/B128,"-")</f>
        <v>1930.8157099697885</v>
      </c>
      <c r="AX128" s="17">
        <f t="shared" si="285"/>
        <v>1616.0965794768613</v>
      </c>
      <c r="AY128" s="17">
        <f t="shared" si="285"/>
        <v>1145.364238410596</v>
      </c>
      <c r="AZ128" s="17">
        <f t="shared" si="285"/>
        <v>773.27188940092162</v>
      </c>
      <c r="BA128" s="17">
        <f t="shared" si="285"/>
        <v>626.77165354330714</v>
      </c>
      <c r="BB128" s="17">
        <f t="shared" si="285"/>
        <v>465.57971014492756</v>
      </c>
      <c r="BC128" s="17" t="str">
        <f t="shared" si="285"/>
        <v>-</v>
      </c>
      <c r="BD128" s="17">
        <v>0</v>
      </c>
      <c r="BE128" s="25">
        <f>IFERROR(AL128/J128,"-")</f>
        <v>1585.9162125340599</v>
      </c>
      <c r="BG128" s="2"/>
      <c r="BH128" s="6"/>
      <c r="BI128" s="6"/>
      <c r="BJ128" s="6"/>
      <c r="BK128" s="6"/>
      <c r="BL128" s="6"/>
      <c r="BM128" s="6"/>
      <c r="BN128" s="6"/>
      <c r="BO128" s="6"/>
    </row>
    <row r="129" spans="1:67" x14ac:dyDescent="0.25">
      <c r="A129" s="24" t="s">
        <v>1</v>
      </c>
      <c r="B129" s="34">
        <f t="shared" ref="B129:J129" si="286">B12+B51+B90</f>
        <v>904</v>
      </c>
      <c r="C129" s="34">
        <f t="shared" si="286"/>
        <v>423</v>
      </c>
      <c r="D129" s="34">
        <f t="shared" si="286"/>
        <v>312</v>
      </c>
      <c r="E129" s="34">
        <f t="shared" si="286"/>
        <v>303</v>
      </c>
      <c r="F129" s="34">
        <f t="shared" si="286"/>
        <v>216</v>
      </c>
      <c r="G129" s="34">
        <f t="shared" si="286"/>
        <v>397</v>
      </c>
      <c r="H129" s="34">
        <f t="shared" si="286"/>
        <v>0</v>
      </c>
      <c r="I129" s="34">
        <f t="shared" si="286"/>
        <v>0</v>
      </c>
      <c r="J129" s="35">
        <f t="shared" si="286"/>
        <v>2555</v>
      </c>
      <c r="T129" s="2"/>
      <c r="AC129" s="24" t="s">
        <v>1</v>
      </c>
      <c r="AD129" s="42">
        <f t="shared" ref="AD129:AL129" si="287">AD12+AD51+AD90</f>
        <v>1391500</v>
      </c>
      <c r="AE129" s="42">
        <f t="shared" si="287"/>
        <v>542400</v>
      </c>
      <c r="AF129" s="42">
        <f t="shared" si="287"/>
        <v>292500</v>
      </c>
      <c r="AG129" s="42">
        <f t="shared" si="287"/>
        <v>193200</v>
      </c>
      <c r="AH129" s="42">
        <f t="shared" si="287"/>
        <v>99800</v>
      </c>
      <c r="AI129" s="42">
        <f t="shared" si="287"/>
        <v>152100</v>
      </c>
      <c r="AJ129" s="42">
        <f t="shared" si="287"/>
        <v>0</v>
      </c>
      <c r="AK129" s="42">
        <f t="shared" si="287"/>
        <v>0</v>
      </c>
      <c r="AL129" s="43">
        <f t="shared" si="287"/>
        <v>2671500</v>
      </c>
      <c r="AM129" s="4"/>
      <c r="AV129" s="24" t="s">
        <v>1</v>
      </c>
      <c r="AW129" s="17">
        <f t="shared" si="285"/>
        <v>1539.2699115044247</v>
      </c>
      <c r="AX129" s="17">
        <f t="shared" si="285"/>
        <v>1282.2695035460993</v>
      </c>
      <c r="AY129" s="17">
        <f t="shared" si="285"/>
        <v>937.5</v>
      </c>
      <c r="AZ129" s="17">
        <f t="shared" si="285"/>
        <v>637.62376237623766</v>
      </c>
      <c r="BA129" s="17">
        <f t="shared" si="285"/>
        <v>462.03703703703701</v>
      </c>
      <c r="BB129" s="17">
        <f t="shared" si="285"/>
        <v>383.12342569269521</v>
      </c>
      <c r="BC129" s="17" t="str">
        <f t="shared" si="285"/>
        <v>-</v>
      </c>
      <c r="BD129" s="17">
        <v>0</v>
      </c>
      <c r="BE129" s="25">
        <f>IFERROR(AL129/J129,"-")</f>
        <v>1045.5968688845401</v>
      </c>
      <c r="BG129" s="2"/>
      <c r="BH129" s="6"/>
      <c r="BI129" s="6"/>
      <c r="BJ129" s="6"/>
      <c r="BK129" s="6"/>
      <c r="BL129" s="6"/>
      <c r="BM129" s="6"/>
      <c r="BN129" s="6"/>
      <c r="BO129" s="6"/>
    </row>
    <row r="130" spans="1:67" x14ac:dyDescent="0.25">
      <c r="A130" s="24" t="s">
        <v>12</v>
      </c>
      <c r="B130" s="34">
        <f t="shared" ref="B130:J130" si="288">B13+B52+B91</f>
        <v>271</v>
      </c>
      <c r="C130" s="34">
        <f t="shared" si="288"/>
        <v>74</v>
      </c>
      <c r="D130" s="34">
        <f t="shared" si="288"/>
        <v>37</v>
      </c>
      <c r="E130" s="34">
        <f t="shared" si="288"/>
        <v>34</v>
      </c>
      <c r="F130" s="34">
        <f t="shared" si="288"/>
        <v>28</v>
      </c>
      <c r="G130" s="34">
        <f t="shared" si="288"/>
        <v>33</v>
      </c>
      <c r="H130" s="34">
        <f t="shared" si="288"/>
        <v>0</v>
      </c>
      <c r="I130" s="34">
        <f t="shared" si="288"/>
        <v>0</v>
      </c>
      <c r="J130" s="35">
        <f t="shared" si="288"/>
        <v>477</v>
      </c>
      <c r="T130" s="2"/>
      <c r="AC130" s="24" t="s">
        <v>12</v>
      </c>
      <c r="AD130" s="42">
        <f t="shared" ref="AD130:AL130" si="289">AD13+AD52+AD91</f>
        <v>439000</v>
      </c>
      <c r="AE130" s="42">
        <f t="shared" si="289"/>
        <v>89200</v>
      </c>
      <c r="AF130" s="42">
        <f t="shared" si="289"/>
        <v>31200</v>
      </c>
      <c r="AG130" s="42">
        <f t="shared" si="289"/>
        <v>20200</v>
      </c>
      <c r="AH130" s="42">
        <f t="shared" si="289"/>
        <v>13900</v>
      </c>
      <c r="AI130" s="42">
        <f t="shared" si="289"/>
        <v>12100</v>
      </c>
      <c r="AJ130" s="42">
        <f t="shared" si="289"/>
        <v>0</v>
      </c>
      <c r="AK130" s="42">
        <f t="shared" si="289"/>
        <v>0</v>
      </c>
      <c r="AL130" s="43">
        <f t="shared" si="289"/>
        <v>605600</v>
      </c>
      <c r="AM130" s="4"/>
      <c r="AV130" s="24" t="s">
        <v>12</v>
      </c>
      <c r="AW130" s="17">
        <f t="shared" si="285"/>
        <v>1619.9261992619927</v>
      </c>
      <c r="AX130" s="17">
        <f t="shared" si="285"/>
        <v>1205.4054054054054</v>
      </c>
      <c r="AY130" s="17">
        <f t="shared" si="285"/>
        <v>843.24324324324323</v>
      </c>
      <c r="AZ130" s="17">
        <f t="shared" si="285"/>
        <v>594.11764705882354</v>
      </c>
      <c r="BA130" s="17">
        <f t="shared" si="285"/>
        <v>496.42857142857144</v>
      </c>
      <c r="BB130" s="17">
        <f t="shared" si="285"/>
        <v>366.66666666666669</v>
      </c>
      <c r="BC130" s="17" t="str">
        <f t="shared" si="285"/>
        <v>-</v>
      </c>
      <c r="BD130" s="17">
        <v>0</v>
      </c>
      <c r="BE130" s="25">
        <f>IFERROR(AL130/J130,"-")</f>
        <v>1269.6016771488469</v>
      </c>
      <c r="BG130" s="2"/>
      <c r="BH130" s="6"/>
      <c r="BI130" s="6"/>
      <c r="BJ130" s="6"/>
      <c r="BK130" s="6"/>
      <c r="BL130" s="6"/>
      <c r="BM130" s="6"/>
      <c r="BN130" s="6"/>
      <c r="BO130" s="6"/>
    </row>
    <row r="131" spans="1:67" x14ac:dyDescent="0.25">
      <c r="A131" s="24" t="s">
        <v>13</v>
      </c>
      <c r="B131" s="34">
        <f>SUM(B128:B130)</f>
        <v>2830</v>
      </c>
      <c r="C131" s="34">
        <f t="shared" ref="C131:J131" si="290">SUM(C128:C130)</f>
        <v>994</v>
      </c>
      <c r="D131" s="34">
        <f t="shared" si="290"/>
        <v>651</v>
      </c>
      <c r="E131" s="34">
        <f t="shared" si="290"/>
        <v>554</v>
      </c>
      <c r="F131" s="34">
        <f t="shared" si="290"/>
        <v>371</v>
      </c>
      <c r="G131" s="34">
        <f t="shared" si="290"/>
        <v>568</v>
      </c>
      <c r="H131" s="34">
        <f t="shared" si="290"/>
        <v>0</v>
      </c>
      <c r="I131" s="34">
        <f t="shared" si="290"/>
        <v>0</v>
      </c>
      <c r="J131" s="35">
        <f t="shared" si="290"/>
        <v>5968</v>
      </c>
      <c r="T131" s="2"/>
      <c r="AC131" s="24" t="s">
        <v>13</v>
      </c>
      <c r="AD131" s="42">
        <f>SUM(AD128:AD130)</f>
        <v>5026000</v>
      </c>
      <c r="AE131" s="42">
        <f t="shared" ref="AE131:AM131" si="291">SUM(AE128:AE130)</f>
        <v>1434800</v>
      </c>
      <c r="AF131" s="42">
        <f t="shared" si="291"/>
        <v>669600</v>
      </c>
      <c r="AG131" s="42">
        <f t="shared" si="291"/>
        <v>381200</v>
      </c>
      <c r="AH131" s="42">
        <f t="shared" si="291"/>
        <v>193300</v>
      </c>
      <c r="AI131" s="42">
        <f t="shared" si="291"/>
        <v>228450</v>
      </c>
      <c r="AJ131" s="42">
        <f t="shared" si="291"/>
        <v>0</v>
      </c>
      <c r="AK131" s="42">
        <f t="shared" si="291"/>
        <v>0</v>
      </c>
      <c r="AL131" s="43">
        <f t="shared" si="291"/>
        <v>7933350</v>
      </c>
      <c r="AM131" s="11">
        <f t="shared" si="291"/>
        <v>0</v>
      </c>
      <c r="AV131" s="24" t="s">
        <v>37</v>
      </c>
      <c r="AW131" s="17">
        <f t="shared" si="285"/>
        <v>1775.9717314487632</v>
      </c>
      <c r="AX131" s="17">
        <f t="shared" si="285"/>
        <v>1443.4607645875251</v>
      </c>
      <c r="AY131" s="17">
        <f t="shared" si="285"/>
        <v>1028.5714285714287</v>
      </c>
      <c r="AZ131" s="17">
        <f t="shared" si="285"/>
        <v>688.08664259927798</v>
      </c>
      <c r="BA131" s="17">
        <f t="shared" si="285"/>
        <v>521.02425876010784</v>
      </c>
      <c r="BB131" s="17">
        <f t="shared" si="285"/>
        <v>402.20070422535213</v>
      </c>
      <c r="BC131" s="17" t="str">
        <f t="shared" si="285"/>
        <v>-</v>
      </c>
      <c r="BD131" s="17">
        <v>0</v>
      </c>
      <c r="BE131" s="25">
        <f>IFERROR(AL131/J131,"-")</f>
        <v>1329.3146782841823</v>
      </c>
      <c r="BG131" s="2"/>
      <c r="BH131" s="6"/>
      <c r="BI131" s="6"/>
      <c r="BJ131" s="6"/>
      <c r="BK131" s="6"/>
      <c r="BL131" s="6"/>
      <c r="BM131" s="6"/>
      <c r="BN131" s="6"/>
      <c r="BO131" s="6"/>
    </row>
    <row r="132" spans="1:67" x14ac:dyDescent="0.25">
      <c r="A132" s="24"/>
      <c r="B132" s="15"/>
      <c r="C132" s="15"/>
      <c r="D132" s="15"/>
      <c r="E132" s="15"/>
      <c r="F132" s="15"/>
      <c r="G132" s="15"/>
      <c r="H132" s="15"/>
      <c r="I132" s="15"/>
      <c r="J132" s="22"/>
      <c r="T132" s="2"/>
      <c r="AC132" s="50" t="s">
        <v>27</v>
      </c>
      <c r="AD132" s="58">
        <f t="shared" ref="AD132:AL132" si="292">AD15+AD54+AD93</f>
        <v>5026000</v>
      </c>
      <c r="AE132" s="58">
        <f t="shared" si="292"/>
        <v>1434800</v>
      </c>
      <c r="AF132" s="58">
        <f t="shared" si="292"/>
        <v>669600</v>
      </c>
      <c r="AG132" s="58">
        <f t="shared" si="292"/>
        <v>381200</v>
      </c>
      <c r="AH132" s="58">
        <f t="shared" si="292"/>
        <v>193300</v>
      </c>
      <c r="AI132" s="58">
        <f t="shared" si="292"/>
        <v>228450</v>
      </c>
      <c r="AJ132" s="58">
        <f t="shared" si="292"/>
        <v>0</v>
      </c>
      <c r="AK132" s="58">
        <f t="shared" si="292"/>
        <v>0</v>
      </c>
      <c r="AL132" s="59">
        <f t="shared" si="292"/>
        <v>7933350</v>
      </c>
      <c r="AM132" s="4"/>
      <c r="AV132" s="24"/>
      <c r="AW132" s="17"/>
      <c r="AX132" s="17"/>
      <c r="AY132" s="17"/>
      <c r="AZ132" s="17"/>
      <c r="BA132" s="17"/>
      <c r="BB132" s="17"/>
      <c r="BC132" s="17"/>
      <c r="BD132" s="17"/>
      <c r="BE132" s="25"/>
      <c r="BG132" s="2"/>
      <c r="BH132" s="6"/>
      <c r="BI132" s="6"/>
      <c r="BJ132" s="6"/>
      <c r="BK132" s="6"/>
      <c r="BL132" s="6"/>
      <c r="BM132" s="6"/>
      <c r="BN132" s="6"/>
      <c r="BO132" s="6"/>
    </row>
    <row r="133" spans="1:67" x14ac:dyDescent="0.25">
      <c r="A133" s="23" t="s">
        <v>15</v>
      </c>
      <c r="B133" s="15"/>
      <c r="C133" s="15"/>
      <c r="D133" s="15"/>
      <c r="E133" s="15"/>
      <c r="F133" s="15"/>
      <c r="G133" s="15"/>
      <c r="H133" s="15"/>
      <c r="I133" s="15"/>
      <c r="J133" s="22"/>
      <c r="T133" s="2"/>
      <c r="AC133" s="23" t="s">
        <v>15</v>
      </c>
      <c r="AD133" s="15"/>
      <c r="AE133" s="15"/>
      <c r="AF133" s="15"/>
      <c r="AG133" s="15"/>
      <c r="AH133" s="15"/>
      <c r="AI133" s="15"/>
      <c r="AJ133" s="15"/>
      <c r="AK133" s="15"/>
      <c r="AL133" s="22"/>
      <c r="AM133" s="4"/>
      <c r="AV133" s="23" t="s">
        <v>15</v>
      </c>
      <c r="AW133" s="17"/>
      <c r="AX133" s="19"/>
      <c r="AY133" s="19"/>
      <c r="AZ133" s="19"/>
      <c r="BA133" s="19"/>
      <c r="BB133" s="19"/>
      <c r="BC133" s="19"/>
      <c r="BD133" s="19"/>
      <c r="BE133" s="27"/>
      <c r="BH133" s="6"/>
      <c r="BI133" s="3"/>
      <c r="BJ133" s="3"/>
      <c r="BK133" s="3"/>
      <c r="BL133" s="3"/>
      <c r="BM133" s="3"/>
      <c r="BN133" s="3"/>
      <c r="BO133" s="3"/>
    </row>
    <row r="134" spans="1:67" x14ac:dyDescent="0.25">
      <c r="A134" s="24" t="s">
        <v>0</v>
      </c>
      <c r="B134" s="34">
        <f t="shared" ref="B134:J134" si="293">B17+B56+B95</f>
        <v>1258</v>
      </c>
      <c r="C134" s="34">
        <f t="shared" si="293"/>
        <v>432</v>
      </c>
      <c r="D134" s="34">
        <f t="shared" si="293"/>
        <v>260</v>
      </c>
      <c r="E134" s="34">
        <f t="shared" si="293"/>
        <v>138</v>
      </c>
      <c r="F134" s="34">
        <f t="shared" si="293"/>
        <v>98</v>
      </c>
      <c r="G134" s="34">
        <f t="shared" si="293"/>
        <v>126</v>
      </c>
      <c r="H134" s="34">
        <f t="shared" si="293"/>
        <v>407</v>
      </c>
      <c r="I134" s="34">
        <f t="shared" si="293"/>
        <v>0</v>
      </c>
      <c r="J134" s="35">
        <f t="shared" si="293"/>
        <v>2719</v>
      </c>
      <c r="T134" s="2"/>
      <c r="AC134" s="24" t="s">
        <v>0</v>
      </c>
      <c r="AD134" s="42">
        <f t="shared" ref="AD134:AL134" si="294">AD17+AD56+AD95</f>
        <v>3509850</v>
      </c>
      <c r="AE134" s="42">
        <f t="shared" si="294"/>
        <v>1051200</v>
      </c>
      <c r="AF134" s="42">
        <f t="shared" si="294"/>
        <v>517000</v>
      </c>
      <c r="AG134" s="42">
        <f t="shared" si="294"/>
        <v>216900</v>
      </c>
      <c r="AH134" s="42">
        <f t="shared" si="294"/>
        <v>129250</v>
      </c>
      <c r="AI134" s="42">
        <f t="shared" si="294"/>
        <v>150000</v>
      </c>
      <c r="AJ134" s="42">
        <f t="shared" si="294"/>
        <v>280150</v>
      </c>
      <c r="AK134" s="42">
        <f t="shared" si="294"/>
        <v>0</v>
      </c>
      <c r="AL134" s="43">
        <f t="shared" si="294"/>
        <v>5854350</v>
      </c>
      <c r="AM134" s="4"/>
      <c r="AV134" s="24" t="s">
        <v>0</v>
      </c>
      <c r="AW134" s="17">
        <f t="shared" ref="AW134:BC137" si="295">IFERROR(AD134/B134,"-")</f>
        <v>2790.0238473767886</v>
      </c>
      <c r="AX134" s="17">
        <f t="shared" si="295"/>
        <v>2433.3333333333335</v>
      </c>
      <c r="AY134" s="17">
        <f t="shared" si="295"/>
        <v>1988.4615384615386</v>
      </c>
      <c r="AZ134" s="17">
        <f t="shared" si="295"/>
        <v>1571.7391304347825</v>
      </c>
      <c r="BA134" s="17">
        <f t="shared" si="295"/>
        <v>1318.8775510204082</v>
      </c>
      <c r="BB134" s="17">
        <f t="shared" si="295"/>
        <v>1190.4761904761904</v>
      </c>
      <c r="BC134" s="17">
        <f t="shared" si="295"/>
        <v>688.32923832923836</v>
      </c>
      <c r="BD134" s="17">
        <v>0</v>
      </c>
      <c r="BE134" s="25">
        <f>IFERROR(AL134/J134,"-")</f>
        <v>2153.126149319603</v>
      </c>
      <c r="BG134" s="2"/>
      <c r="BH134" s="6"/>
      <c r="BI134" s="6"/>
      <c r="BJ134" s="6"/>
      <c r="BK134" s="6"/>
      <c r="BL134" s="6"/>
      <c r="BM134" s="6"/>
      <c r="BN134" s="6"/>
      <c r="BO134" s="6"/>
    </row>
    <row r="135" spans="1:67" x14ac:dyDescent="0.25">
      <c r="A135" s="24" t="s">
        <v>1</v>
      </c>
      <c r="B135" s="34">
        <f t="shared" ref="B135:J135" si="296">B18+B57+B96</f>
        <v>1283</v>
      </c>
      <c r="C135" s="34">
        <f t="shared" si="296"/>
        <v>646</v>
      </c>
      <c r="D135" s="34">
        <f t="shared" si="296"/>
        <v>512</v>
      </c>
      <c r="E135" s="34">
        <f t="shared" si="296"/>
        <v>410</v>
      </c>
      <c r="F135" s="34">
        <f t="shared" si="296"/>
        <v>356</v>
      </c>
      <c r="G135" s="34">
        <f t="shared" si="296"/>
        <v>581</v>
      </c>
      <c r="H135" s="34">
        <f t="shared" si="296"/>
        <v>3873</v>
      </c>
      <c r="I135" s="34">
        <f t="shared" si="296"/>
        <v>0</v>
      </c>
      <c r="J135" s="35">
        <f t="shared" si="296"/>
        <v>7661</v>
      </c>
      <c r="T135" s="2"/>
      <c r="AC135" s="24" t="s">
        <v>1</v>
      </c>
      <c r="AD135" s="42">
        <f t="shared" ref="AD135:AL135" si="297">AD18+AD57+AD96</f>
        <v>3040500</v>
      </c>
      <c r="AE135" s="42">
        <f t="shared" si="297"/>
        <v>1322050</v>
      </c>
      <c r="AF135" s="42">
        <f t="shared" si="297"/>
        <v>837400</v>
      </c>
      <c r="AG135" s="42">
        <f t="shared" si="297"/>
        <v>533250</v>
      </c>
      <c r="AH135" s="42">
        <f t="shared" si="297"/>
        <v>402400</v>
      </c>
      <c r="AI135" s="42">
        <f t="shared" si="297"/>
        <v>592600</v>
      </c>
      <c r="AJ135" s="42">
        <f t="shared" si="297"/>
        <v>2435100</v>
      </c>
      <c r="AK135" s="42">
        <f t="shared" si="297"/>
        <v>0</v>
      </c>
      <c r="AL135" s="43">
        <f t="shared" si="297"/>
        <v>9163300</v>
      </c>
      <c r="AM135" s="4"/>
      <c r="AV135" s="24" t="s">
        <v>1</v>
      </c>
      <c r="AW135" s="17">
        <f t="shared" si="295"/>
        <v>2369.8363211223696</v>
      </c>
      <c r="AX135" s="17">
        <f t="shared" si="295"/>
        <v>2046.517027863777</v>
      </c>
      <c r="AY135" s="17">
        <f t="shared" si="295"/>
        <v>1635.546875</v>
      </c>
      <c r="AZ135" s="17">
        <f t="shared" si="295"/>
        <v>1300.6097560975609</v>
      </c>
      <c r="BA135" s="17">
        <f t="shared" si="295"/>
        <v>1130.3370786516855</v>
      </c>
      <c r="BB135" s="17">
        <f t="shared" si="295"/>
        <v>1019.9655765920826</v>
      </c>
      <c r="BC135" s="17">
        <f t="shared" si="295"/>
        <v>628.7374128582494</v>
      </c>
      <c r="BD135" s="17">
        <v>0</v>
      </c>
      <c r="BE135" s="25">
        <f>IFERROR(AL135/J135,"-")</f>
        <v>1196.0971152591046</v>
      </c>
      <c r="BG135" s="2"/>
      <c r="BH135" s="6"/>
      <c r="BI135" s="6"/>
      <c r="BJ135" s="6"/>
      <c r="BK135" s="6"/>
      <c r="BL135" s="6"/>
      <c r="BM135" s="6"/>
      <c r="BN135" s="6"/>
      <c r="BO135" s="6"/>
    </row>
    <row r="136" spans="1:67" x14ac:dyDescent="0.25">
      <c r="A136" s="24" t="s">
        <v>12</v>
      </c>
      <c r="B136" s="34">
        <f t="shared" ref="B136:J136" si="298">B19+B58+B97</f>
        <v>268</v>
      </c>
      <c r="C136" s="34">
        <f t="shared" si="298"/>
        <v>112</v>
      </c>
      <c r="D136" s="34">
        <f t="shared" si="298"/>
        <v>66</v>
      </c>
      <c r="E136" s="34">
        <f t="shared" si="298"/>
        <v>48</v>
      </c>
      <c r="F136" s="34">
        <f t="shared" si="298"/>
        <v>37</v>
      </c>
      <c r="G136" s="34">
        <f t="shared" si="298"/>
        <v>60</v>
      </c>
      <c r="H136" s="34">
        <f t="shared" si="298"/>
        <v>274</v>
      </c>
      <c r="I136" s="34">
        <f t="shared" si="298"/>
        <v>0</v>
      </c>
      <c r="J136" s="35">
        <f t="shared" si="298"/>
        <v>865</v>
      </c>
      <c r="T136" s="2"/>
      <c r="AC136" s="24" t="s">
        <v>12</v>
      </c>
      <c r="AD136" s="42">
        <f t="shared" ref="AD136:AL136" si="299">AD19+AD58+AD97</f>
        <v>646500</v>
      </c>
      <c r="AE136" s="42">
        <f t="shared" si="299"/>
        <v>227800</v>
      </c>
      <c r="AF136" s="42">
        <f t="shared" si="299"/>
        <v>114000</v>
      </c>
      <c r="AG136" s="42">
        <f t="shared" si="299"/>
        <v>67500</v>
      </c>
      <c r="AH136" s="42">
        <f t="shared" si="299"/>
        <v>36400</v>
      </c>
      <c r="AI136" s="42">
        <f t="shared" si="299"/>
        <v>63200</v>
      </c>
      <c r="AJ136" s="42">
        <f t="shared" si="299"/>
        <v>167450</v>
      </c>
      <c r="AK136" s="42">
        <f t="shared" si="299"/>
        <v>0</v>
      </c>
      <c r="AL136" s="43">
        <f t="shared" si="299"/>
        <v>1322850</v>
      </c>
      <c r="AM136" s="4"/>
      <c r="AV136" s="24" t="s">
        <v>12</v>
      </c>
      <c r="AW136" s="17">
        <f t="shared" si="295"/>
        <v>2412.313432835821</v>
      </c>
      <c r="AX136" s="17">
        <f t="shared" si="295"/>
        <v>2033.9285714285713</v>
      </c>
      <c r="AY136" s="17">
        <f t="shared" si="295"/>
        <v>1727.2727272727273</v>
      </c>
      <c r="AZ136" s="17">
        <f t="shared" si="295"/>
        <v>1406.25</v>
      </c>
      <c r="BA136" s="17">
        <f t="shared" si="295"/>
        <v>983.78378378378375</v>
      </c>
      <c r="BB136" s="17">
        <f t="shared" si="295"/>
        <v>1053.3333333333333</v>
      </c>
      <c r="BC136" s="17">
        <f t="shared" si="295"/>
        <v>611.1313868613139</v>
      </c>
      <c r="BD136" s="17">
        <v>0</v>
      </c>
      <c r="BE136" s="25">
        <f>IFERROR(AL136/J136,"-")</f>
        <v>1529.3063583815028</v>
      </c>
      <c r="BG136" s="2"/>
      <c r="BH136" s="6"/>
      <c r="BI136" s="6"/>
      <c r="BJ136" s="6"/>
      <c r="BK136" s="6"/>
      <c r="BL136" s="6"/>
      <c r="BM136" s="6"/>
      <c r="BN136" s="6"/>
      <c r="BO136" s="6"/>
    </row>
    <row r="137" spans="1:67" x14ac:dyDescent="0.25">
      <c r="A137" s="24" t="s">
        <v>13</v>
      </c>
      <c r="B137" s="34">
        <f>SUM(B134:B136)</f>
        <v>2809</v>
      </c>
      <c r="C137" s="34">
        <f t="shared" ref="C137" si="300">SUM(C134:C136)</f>
        <v>1190</v>
      </c>
      <c r="D137" s="34">
        <f t="shared" ref="D137" si="301">SUM(D134:D136)</f>
        <v>838</v>
      </c>
      <c r="E137" s="34">
        <f t="shared" ref="E137" si="302">SUM(E134:E136)</f>
        <v>596</v>
      </c>
      <c r="F137" s="34">
        <f t="shared" ref="F137" si="303">SUM(F134:F136)</f>
        <v>491</v>
      </c>
      <c r="G137" s="34">
        <f t="shared" ref="G137" si="304">SUM(G134:G136)</f>
        <v>767</v>
      </c>
      <c r="H137" s="34">
        <f t="shared" ref="H137:I137" si="305">SUM(H134:H136)</f>
        <v>4554</v>
      </c>
      <c r="I137" s="34">
        <f t="shared" si="305"/>
        <v>0</v>
      </c>
      <c r="J137" s="35">
        <f t="shared" ref="J137" si="306">SUM(J134:J136)</f>
        <v>11245</v>
      </c>
      <c r="T137" s="2"/>
      <c r="AC137" s="24" t="s">
        <v>13</v>
      </c>
      <c r="AD137" s="42">
        <f>SUM(AD134:AD136)</f>
        <v>7196850</v>
      </c>
      <c r="AE137" s="42">
        <f t="shared" ref="AE137" si="307">SUM(AE134:AE136)</f>
        <v>2601050</v>
      </c>
      <c r="AF137" s="42">
        <f t="shared" ref="AF137" si="308">SUM(AF134:AF136)</f>
        <v>1468400</v>
      </c>
      <c r="AG137" s="42">
        <f t="shared" ref="AG137" si="309">SUM(AG134:AG136)</f>
        <v>817650</v>
      </c>
      <c r="AH137" s="42">
        <f t="shared" ref="AH137" si="310">SUM(AH134:AH136)</f>
        <v>568050</v>
      </c>
      <c r="AI137" s="42">
        <f t="shared" ref="AI137" si="311">SUM(AI134:AI136)</f>
        <v>805800</v>
      </c>
      <c r="AJ137" s="42">
        <f t="shared" ref="AJ137:AK137" si="312">SUM(AJ134:AJ136)</f>
        <v>2882700</v>
      </c>
      <c r="AK137" s="42">
        <f t="shared" si="312"/>
        <v>0</v>
      </c>
      <c r="AL137" s="43">
        <f t="shared" ref="AL137" si="313">SUM(AL134:AL136)</f>
        <v>16340500</v>
      </c>
      <c r="AM137" s="4"/>
      <c r="AV137" s="24" t="s">
        <v>37</v>
      </c>
      <c r="AW137" s="17">
        <f t="shared" si="295"/>
        <v>2562.0683517265929</v>
      </c>
      <c r="AX137" s="17">
        <f t="shared" si="295"/>
        <v>2185.7563025210084</v>
      </c>
      <c r="AY137" s="17">
        <f t="shared" si="295"/>
        <v>1752.2673031026252</v>
      </c>
      <c r="AZ137" s="17">
        <f t="shared" si="295"/>
        <v>1371.8959731543623</v>
      </c>
      <c r="BA137" s="17">
        <f t="shared" si="295"/>
        <v>1156.9246435845214</v>
      </c>
      <c r="BB137" s="17">
        <f t="shared" si="295"/>
        <v>1050.5867014341591</v>
      </c>
      <c r="BC137" s="17">
        <f t="shared" si="295"/>
        <v>633.00395256917</v>
      </c>
      <c r="BD137" s="17">
        <v>0</v>
      </c>
      <c r="BE137" s="25">
        <f>IFERROR(AL137/J137,"-")</f>
        <v>1453.1347265451311</v>
      </c>
      <c r="BG137" s="2"/>
      <c r="BH137" s="6"/>
      <c r="BI137" s="6"/>
      <c r="BJ137" s="6"/>
      <c r="BK137" s="6"/>
      <c r="BL137" s="6"/>
      <c r="BM137" s="6"/>
      <c r="BN137" s="6"/>
      <c r="BO137" s="6"/>
    </row>
    <row r="138" spans="1:67" x14ac:dyDescent="0.25">
      <c r="A138" s="24"/>
      <c r="B138" s="15"/>
      <c r="C138" s="15"/>
      <c r="D138" s="15"/>
      <c r="E138" s="15"/>
      <c r="F138" s="15"/>
      <c r="G138" s="15"/>
      <c r="H138" s="15"/>
      <c r="I138" s="15"/>
      <c r="J138" s="22"/>
      <c r="T138" s="2"/>
      <c r="AC138" s="50" t="s">
        <v>27</v>
      </c>
      <c r="AD138" s="58">
        <f t="shared" ref="AD138:AL138" si="314">AD21+AD60+AD99</f>
        <v>5428000</v>
      </c>
      <c r="AE138" s="58">
        <f t="shared" si="314"/>
        <v>1848400</v>
      </c>
      <c r="AF138" s="58">
        <f t="shared" si="314"/>
        <v>951000</v>
      </c>
      <c r="AG138" s="58">
        <f t="shared" si="314"/>
        <v>450200</v>
      </c>
      <c r="AH138" s="58">
        <f t="shared" si="314"/>
        <v>278300</v>
      </c>
      <c r="AI138" s="58">
        <f t="shared" si="314"/>
        <v>342950</v>
      </c>
      <c r="AJ138" s="58">
        <f t="shared" si="314"/>
        <v>0</v>
      </c>
      <c r="AK138" s="58">
        <f t="shared" si="314"/>
        <v>0</v>
      </c>
      <c r="AL138" s="59">
        <f t="shared" si="314"/>
        <v>9298850</v>
      </c>
      <c r="AM138" s="4"/>
      <c r="AV138" s="24"/>
      <c r="AW138" s="17"/>
      <c r="AX138" s="17"/>
      <c r="AY138" s="17"/>
      <c r="AZ138" s="17"/>
      <c r="BA138" s="17"/>
      <c r="BB138" s="17"/>
      <c r="BC138" s="17"/>
      <c r="BD138" s="17"/>
      <c r="BE138" s="25"/>
      <c r="BG138" s="2"/>
      <c r="BH138" s="6"/>
      <c r="BI138" s="6"/>
      <c r="BJ138" s="6"/>
      <c r="BK138" s="6"/>
      <c r="BL138" s="6"/>
      <c r="BM138" s="6"/>
      <c r="BN138" s="6"/>
      <c r="BO138" s="6"/>
    </row>
    <row r="139" spans="1:67" x14ac:dyDescent="0.25">
      <c r="A139" s="23" t="s">
        <v>17</v>
      </c>
      <c r="B139" s="15"/>
      <c r="C139" s="15"/>
      <c r="D139" s="15"/>
      <c r="E139" s="15"/>
      <c r="F139" s="15"/>
      <c r="G139" s="15"/>
      <c r="H139" s="15"/>
      <c r="I139" s="15"/>
      <c r="J139" s="22"/>
      <c r="T139" s="2"/>
      <c r="AC139" s="23" t="s">
        <v>17</v>
      </c>
      <c r="AD139" s="15"/>
      <c r="AE139" s="15"/>
      <c r="AF139" s="15"/>
      <c r="AG139" s="15"/>
      <c r="AH139" s="15"/>
      <c r="AI139" s="15"/>
      <c r="AJ139" s="15"/>
      <c r="AK139" s="15"/>
      <c r="AL139" s="22"/>
      <c r="AM139" s="4"/>
      <c r="AV139" s="23" t="s">
        <v>17</v>
      </c>
      <c r="AW139" s="17"/>
      <c r="AX139" s="19"/>
      <c r="AY139" s="19"/>
      <c r="AZ139" s="19"/>
      <c r="BA139" s="19"/>
      <c r="BB139" s="19"/>
      <c r="BC139" s="19"/>
      <c r="BD139" s="19"/>
      <c r="BE139" s="27"/>
      <c r="BH139" s="6"/>
      <c r="BI139" s="3"/>
      <c r="BJ139" s="3"/>
      <c r="BK139" s="3"/>
      <c r="BL139" s="3"/>
      <c r="BM139" s="3"/>
      <c r="BN139" s="3"/>
      <c r="BO139" s="3"/>
    </row>
    <row r="140" spans="1:67" x14ac:dyDescent="0.25">
      <c r="A140" s="24" t="s">
        <v>0</v>
      </c>
      <c r="B140" s="34">
        <f t="shared" ref="B140:J140" si="315">B23+B62+B101</f>
        <v>343</v>
      </c>
      <c r="C140" s="34">
        <f t="shared" si="315"/>
        <v>112</v>
      </c>
      <c r="D140" s="34">
        <f t="shared" si="315"/>
        <v>74</v>
      </c>
      <c r="E140" s="34">
        <f t="shared" si="315"/>
        <v>56</v>
      </c>
      <c r="F140" s="34">
        <f t="shared" si="315"/>
        <v>30</v>
      </c>
      <c r="G140" s="34">
        <f t="shared" si="315"/>
        <v>50</v>
      </c>
      <c r="H140" s="34">
        <f t="shared" si="315"/>
        <v>188</v>
      </c>
      <c r="I140" s="34">
        <f t="shared" si="315"/>
        <v>0</v>
      </c>
      <c r="J140" s="35">
        <f t="shared" si="315"/>
        <v>853</v>
      </c>
      <c r="T140" s="2"/>
      <c r="AC140" s="24" t="s">
        <v>0</v>
      </c>
      <c r="AD140" s="42">
        <f t="shared" ref="AD140:AL140" si="316">AD23+AD62+AD101</f>
        <v>1108500</v>
      </c>
      <c r="AE140" s="42">
        <f t="shared" si="316"/>
        <v>317300</v>
      </c>
      <c r="AF140" s="42">
        <f t="shared" si="316"/>
        <v>165400</v>
      </c>
      <c r="AG140" s="42">
        <f t="shared" si="316"/>
        <v>105400</v>
      </c>
      <c r="AH140" s="42">
        <f t="shared" si="316"/>
        <v>51000</v>
      </c>
      <c r="AI140" s="42">
        <f t="shared" si="316"/>
        <v>71500</v>
      </c>
      <c r="AJ140" s="42">
        <f t="shared" si="316"/>
        <v>175500</v>
      </c>
      <c r="AK140" s="42">
        <f t="shared" si="316"/>
        <v>0</v>
      </c>
      <c r="AL140" s="43">
        <f t="shared" si="316"/>
        <v>1994600</v>
      </c>
      <c r="AM140" s="4"/>
      <c r="AV140" s="24" t="s">
        <v>0</v>
      </c>
      <c r="AW140" s="17">
        <f t="shared" ref="AW140:BC143" si="317">IFERROR(AD140/B140,"-")</f>
        <v>3231.7784256559767</v>
      </c>
      <c r="AX140" s="17">
        <f t="shared" si="317"/>
        <v>2833.0357142857142</v>
      </c>
      <c r="AY140" s="17">
        <f t="shared" si="317"/>
        <v>2235.135135135135</v>
      </c>
      <c r="AZ140" s="17">
        <f t="shared" si="317"/>
        <v>1882.1428571428571</v>
      </c>
      <c r="BA140" s="17">
        <f t="shared" si="317"/>
        <v>1700</v>
      </c>
      <c r="BB140" s="17">
        <f t="shared" si="317"/>
        <v>1430</v>
      </c>
      <c r="BC140" s="17">
        <f t="shared" si="317"/>
        <v>933.51063829787233</v>
      </c>
      <c r="BD140" s="17">
        <v>0</v>
      </c>
      <c r="BE140" s="25">
        <f>IFERROR(AL140/J140,"-")</f>
        <v>2338.335287221571</v>
      </c>
      <c r="BG140" s="2"/>
      <c r="BH140" s="6"/>
      <c r="BI140" s="6"/>
      <c r="BJ140" s="6"/>
      <c r="BK140" s="6"/>
      <c r="BL140" s="6"/>
      <c r="BM140" s="6"/>
      <c r="BN140" s="6"/>
      <c r="BO140" s="6"/>
    </row>
    <row r="141" spans="1:67" x14ac:dyDescent="0.25">
      <c r="A141" s="24" t="s">
        <v>1</v>
      </c>
      <c r="B141" s="34">
        <f t="shared" ref="B141:J141" si="318">B24+B63+B102</f>
        <v>730</v>
      </c>
      <c r="C141" s="34">
        <f t="shared" si="318"/>
        <v>352</v>
      </c>
      <c r="D141" s="34">
        <f t="shared" si="318"/>
        <v>257</v>
      </c>
      <c r="E141" s="34">
        <f t="shared" si="318"/>
        <v>225</v>
      </c>
      <c r="F141" s="34">
        <f t="shared" si="318"/>
        <v>191</v>
      </c>
      <c r="G141" s="34">
        <f t="shared" si="318"/>
        <v>362</v>
      </c>
      <c r="H141" s="34">
        <f t="shared" si="318"/>
        <v>2738</v>
      </c>
      <c r="I141" s="34">
        <f t="shared" si="318"/>
        <v>0</v>
      </c>
      <c r="J141" s="35">
        <f t="shared" si="318"/>
        <v>4855</v>
      </c>
      <c r="T141" s="2"/>
      <c r="AC141" s="24" t="s">
        <v>1</v>
      </c>
      <c r="AD141" s="42">
        <f t="shared" ref="AD141:AL141" si="319">AD24+AD63+AD102</f>
        <v>2089000</v>
      </c>
      <c r="AE141" s="42">
        <f t="shared" si="319"/>
        <v>879200</v>
      </c>
      <c r="AF141" s="42">
        <f t="shared" si="319"/>
        <v>522100</v>
      </c>
      <c r="AG141" s="42">
        <f t="shared" si="319"/>
        <v>370800</v>
      </c>
      <c r="AH141" s="42">
        <f t="shared" si="319"/>
        <v>287800</v>
      </c>
      <c r="AI141" s="42">
        <f t="shared" si="319"/>
        <v>487400</v>
      </c>
      <c r="AJ141" s="42">
        <f t="shared" si="319"/>
        <v>2409500</v>
      </c>
      <c r="AK141" s="42">
        <f t="shared" si="319"/>
        <v>0</v>
      </c>
      <c r="AL141" s="43">
        <f t="shared" si="319"/>
        <v>7045800</v>
      </c>
      <c r="AM141" s="4"/>
      <c r="AV141" s="24" t="s">
        <v>1</v>
      </c>
      <c r="AW141" s="17">
        <f t="shared" si="317"/>
        <v>2861.6438356164385</v>
      </c>
      <c r="AX141" s="17">
        <f t="shared" si="317"/>
        <v>2497.7272727272725</v>
      </c>
      <c r="AY141" s="17">
        <f t="shared" si="317"/>
        <v>2031.5175097276265</v>
      </c>
      <c r="AZ141" s="17">
        <f t="shared" si="317"/>
        <v>1648</v>
      </c>
      <c r="BA141" s="17">
        <f t="shared" si="317"/>
        <v>1506.8062827225131</v>
      </c>
      <c r="BB141" s="17">
        <f t="shared" si="317"/>
        <v>1346.4088397790056</v>
      </c>
      <c r="BC141" s="17">
        <f t="shared" si="317"/>
        <v>880.02191380569764</v>
      </c>
      <c r="BD141" s="17">
        <v>0</v>
      </c>
      <c r="BE141" s="25">
        <f>IFERROR(AL141/J141,"-")</f>
        <v>1451.2461380020598</v>
      </c>
      <c r="BG141" s="2"/>
      <c r="BH141" s="6"/>
      <c r="BI141" s="6"/>
      <c r="BJ141" s="6"/>
      <c r="BK141" s="6"/>
      <c r="BL141" s="6"/>
      <c r="BM141" s="6"/>
      <c r="BN141" s="6"/>
      <c r="BO141" s="6"/>
    </row>
    <row r="142" spans="1:67" x14ac:dyDescent="0.25">
      <c r="A142" s="24" t="s">
        <v>12</v>
      </c>
      <c r="B142" s="34">
        <f t="shared" ref="B142:J142" si="320">B25+B64+B103</f>
        <v>122</v>
      </c>
      <c r="C142" s="34">
        <f t="shared" si="320"/>
        <v>66</v>
      </c>
      <c r="D142" s="34">
        <f t="shared" si="320"/>
        <v>41</v>
      </c>
      <c r="E142" s="34">
        <f t="shared" si="320"/>
        <v>19</v>
      </c>
      <c r="F142" s="34">
        <f t="shared" si="320"/>
        <v>10</v>
      </c>
      <c r="G142" s="34">
        <f t="shared" si="320"/>
        <v>39</v>
      </c>
      <c r="H142" s="34">
        <f t="shared" si="320"/>
        <v>194</v>
      </c>
      <c r="I142" s="34">
        <f t="shared" si="320"/>
        <v>0</v>
      </c>
      <c r="J142" s="35">
        <f t="shared" si="320"/>
        <v>491</v>
      </c>
      <c r="T142" s="2"/>
      <c r="AC142" s="24" t="s">
        <v>12</v>
      </c>
      <c r="AD142" s="42">
        <f t="shared" ref="AD142:AL142" si="321">AD25+AD64+AD103</f>
        <v>361000</v>
      </c>
      <c r="AE142" s="42">
        <f t="shared" si="321"/>
        <v>174200</v>
      </c>
      <c r="AF142" s="42">
        <f t="shared" si="321"/>
        <v>78700</v>
      </c>
      <c r="AG142" s="42">
        <f t="shared" si="321"/>
        <v>32500</v>
      </c>
      <c r="AH142" s="42">
        <f t="shared" si="321"/>
        <v>16000</v>
      </c>
      <c r="AI142" s="42">
        <f t="shared" si="321"/>
        <v>50500</v>
      </c>
      <c r="AJ142" s="42">
        <f t="shared" si="321"/>
        <v>171000</v>
      </c>
      <c r="AK142" s="42">
        <f t="shared" si="321"/>
        <v>0</v>
      </c>
      <c r="AL142" s="43">
        <f t="shared" si="321"/>
        <v>883900</v>
      </c>
      <c r="AM142" s="4"/>
      <c r="AV142" s="24" t="s">
        <v>12</v>
      </c>
      <c r="AW142" s="17">
        <f t="shared" si="317"/>
        <v>2959.0163934426228</v>
      </c>
      <c r="AX142" s="17">
        <f t="shared" si="317"/>
        <v>2639.3939393939395</v>
      </c>
      <c r="AY142" s="17">
        <f t="shared" si="317"/>
        <v>1919.5121951219512</v>
      </c>
      <c r="AZ142" s="17">
        <f t="shared" si="317"/>
        <v>1710.5263157894738</v>
      </c>
      <c r="BA142" s="17">
        <f t="shared" si="317"/>
        <v>1600</v>
      </c>
      <c r="BB142" s="17">
        <f t="shared" si="317"/>
        <v>1294.8717948717949</v>
      </c>
      <c r="BC142" s="17">
        <f t="shared" si="317"/>
        <v>881.4432989690722</v>
      </c>
      <c r="BD142" s="17">
        <v>0</v>
      </c>
      <c r="BE142" s="25">
        <f>IFERROR(AL142/J142,"-")</f>
        <v>1800.2036659877801</v>
      </c>
      <c r="BG142" s="2"/>
      <c r="BH142" s="6"/>
      <c r="BI142" s="6"/>
      <c r="BJ142" s="6"/>
      <c r="BK142" s="6"/>
      <c r="BL142" s="6"/>
      <c r="BM142" s="6"/>
      <c r="BN142" s="6"/>
      <c r="BO142" s="6"/>
    </row>
    <row r="143" spans="1:67" x14ac:dyDescent="0.25">
      <c r="A143" s="24" t="s">
        <v>13</v>
      </c>
      <c r="B143" s="34">
        <f>SUM(B140:B142)</f>
        <v>1195</v>
      </c>
      <c r="C143" s="34">
        <f t="shared" ref="C143" si="322">SUM(C140:C142)</f>
        <v>530</v>
      </c>
      <c r="D143" s="34">
        <f t="shared" ref="D143" si="323">SUM(D140:D142)</f>
        <v>372</v>
      </c>
      <c r="E143" s="34">
        <f t="shared" ref="E143" si="324">SUM(E140:E142)</f>
        <v>300</v>
      </c>
      <c r="F143" s="34">
        <f t="shared" ref="F143" si="325">SUM(F140:F142)</f>
        <v>231</v>
      </c>
      <c r="G143" s="34">
        <f t="shared" ref="G143" si="326">SUM(G140:G142)</f>
        <v>451</v>
      </c>
      <c r="H143" s="34">
        <f t="shared" ref="H143:I143" si="327">SUM(H140:H142)</f>
        <v>3120</v>
      </c>
      <c r="I143" s="34">
        <f t="shared" si="327"/>
        <v>0</v>
      </c>
      <c r="J143" s="35">
        <f t="shared" ref="J143" si="328">SUM(J140:J142)</f>
        <v>6199</v>
      </c>
      <c r="T143" s="2"/>
      <c r="AC143" s="24" t="s">
        <v>13</v>
      </c>
      <c r="AD143" s="42">
        <f>SUM(AD140:AD142)</f>
        <v>3558500</v>
      </c>
      <c r="AE143" s="42">
        <f t="shared" ref="AE143" si="329">SUM(AE140:AE142)</f>
        <v>1370700</v>
      </c>
      <c r="AF143" s="42">
        <f t="shared" ref="AF143" si="330">SUM(AF140:AF142)</f>
        <v>766200</v>
      </c>
      <c r="AG143" s="42">
        <f t="shared" ref="AG143" si="331">SUM(AG140:AG142)</f>
        <v>508700</v>
      </c>
      <c r="AH143" s="42">
        <f t="shared" ref="AH143" si="332">SUM(AH140:AH142)</f>
        <v>354800</v>
      </c>
      <c r="AI143" s="42">
        <f t="shared" ref="AI143" si="333">SUM(AI140:AI142)</f>
        <v>609400</v>
      </c>
      <c r="AJ143" s="42">
        <f t="shared" ref="AJ143:AK143" si="334">SUM(AJ140:AJ142)</f>
        <v>2756000</v>
      </c>
      <c r="AK143" s="42">
        <f t="shared" si="334"/>
        <v>0</v>
      </c>
      <c r="AL143" s="43">
        <f t="shared" ref="AL143" si="335">SUM(AL140:AL142)</f>
        <v>9924300</v>
      </c>
      <c r="AM143" s="4"/>
      <c r="AV143" s="24" t="s">
        <v>37</v>
      </c>
      <c r="AW143" s="17">
        <f t="shared" si="317"/>
        <v>2977.8242677824269</v>
      </c>
      <c r="AX143" s="17">
        <f t="shared" si="317"/>
        <v>2586.2264150943397</v>
      </c>
      <c r="AY143" s="17">
        <f t="shared" si="317"/>
        <v>2059.6774193548385</v>
      </c>
      <c r="AZ143" s="17">
        <f t="shared" si="317"/>
        <v>1695.6666666666667</v>
      </c>
      <c r="BA143" s="17">
        <f t="shared" si="317"/>
        <v>1535.9307359307359</v>
      </c>
      <c r="BB143" s="17">
        <f t="shared" si="317"/>
        <v>1351.219512195122</v>
      </c>
      <c r="BC143" s="17">
        <f t="shared" si="317"/>
        <v>883.33333333333337</v>
      </c>
      <c r="BD143" s="17">
        <v>0</v>
      </c>
      <c r="BE143" s="25">
        <f>IFERROR(AL143/J143,"-")</f>
        <v>1600.9517664139378</v>
      </c>
      <c r="BG143" s="2"/>
      <c r="BH143" s="6"/>
      <c r="BI143" s="6"/>
      <c r="BJ143" s="6"/>
      <c r="BK143" s="6"/>
      <c r="BL143" s="6"/>
      <c r="BM143" s="6"/>
      <c r="BN143" s="6"/>
      <c r="BO143" s="6"/>
    </row>
    <row r="144" spans="1:67" x14ac:dyDescent="0.25">
      <c r="A144" s="24"/>
      <c r="B144" s="34"/>
      <c r="C144" s="34"/>
      <c r="D144" s="34"/>
      <c r="E144" s="34"/>
      <c r="F144" s="34"/>
      <c r="G144" s="34"/>
      <c r="H144" s="34"/>
      <c r="I144" s="34"/>
      <c r="J144" s="35"/>
      <c r="T144" s="2"/>
      <c r="AC144" s="50" t="s">
        <v>27</v>
      </c>
      <c r="AD144" s="58">
        <f t="shared" ref="AD144:AL144" si="336">AD27+AD66+AD105</f>
        <v>2519500</v>
      </c>
      <c r="AE144" s="58">
        <f t="shared" si="336"/>
        <v>905200</v>
      </c>
      <c r="AF144" s="58">
        <f t="shared" si="336"/>
        <v>452700</v>
      </c>
      <c r="AG144" s="58">
        <f t="shared" si="336"/>
        <v>250200</v>
      </c>
      <c r="AH144" s="58">
        <f t="shared" si="336"/>
        <v>154300</v>
      </c>
      <c r="AI144" s="58">
        <f t="shared" si="336"/>
        <v>224400</v>
      </c>
      <c r="AJ144" s="58">
        <f t="shared" si="336"/>
        <v>0</v>
      </c>
      <c r="AK144" s="58">
        <f t="shared" si="336"/>
        <v>0</v>
      </c>
      <c r="AL144" s="59">
        <f t="shared" si="336"/>
        <v>4506300</v>
      </c>
      <c r="AM144" s="4"/>
      <c r="AV144" s="24"/>
      <c r="AW144" s="17"/>
      <c r="AX144" s="17"/>
      <c r="AY144" s="17"/>
      <c r="AZ144" s="17"/>
      <c r="BA144" s="17"/>
      <c r="BB144" s="17"/>
      <c r="BC144" s="17"/>
      <c r="BD144" s="17"/>
      <c r="BE144" s="25"/>
      <c r="BG144" s="2"/>
      <c r="BH144" s="6"/>
      <c r="BI144" s="6"/>
      <c r="BJ144" s="6"/>
      <c r="BK144" s="6"/>
      <c r="BL144" s="6"/>
      <c r="BM144" s="6"/>
      <c r="BN144" s="6"/>
      <c r="BO144" s="6"/>
    </row>
    <row r="145" spans="1:67" x14ac:dyDescent="0.25">
      <c r="A145" s="23" t="s">
        <v>18</v>
      </c>
      <c r="B145" s="15"/>
      <c r="C145" s="15"/>
      <c r="D145" s="15"/>
      <c r="E145" s="15"/>
      <c r="F145" s="15"/>
      <c r="G145" s="15"/>
      <c r="H145" s="15"/>
      <c r="I145" s="15"/>
      <c r="J145" s="22"/>
      <c r="T145" s="2"/>
      <c r="AC145" s="23" t="s">
        <v>18</v>
      </c>
      <c r="AD145" s="15"/>
      <c r="AE145" s="15"/>
      <c r="AF145" s="15"/>
      <c r="AG145" s="15"/>
      <c r="AH145" s="15"/>
      <c r="AI145" s="15"/>
      <c r="AJ145" s="15"/>
      <c r="AK145" s="15"/>
      <c r="AL145" s="22"/>
      <c r="AM145" s="4"/>
      <c r="AV145" s="23" t="s">
        <v>18</v>
      </c>
      <c r="AW145" s="17"/>
      <c r="AX145" s="19"/>
      <c r="AY145" s="19"/>
      <c r="AZ145" s="19"/>
      <c r="BA145" s="19"/>
      <c r="BB145" s="19"/>
      <c r="BC145" s="19"/>
      <c r="BD145" s="19"/>
      <c r="BE145" s="27"/>
      <c r="BH145" s="6"/>
      <c r="BI145" s="3"/>
      <c r="BJ145" s="3"/>
      <c r="BK145" s="3"/>
      <c r="BL145" s="3"/>
      <c r="BM145" s="3"/>
      <c r="BN145" s="3"/>
      <c r="BO145" s="3"/>
    </row>
    <row r="146" spans="1:67" x14ac:dyDescent="0.25">
      <c r="A146" s="24" t="s">
        <v>0</v>
      </c>
      <c r="B146" s="34">
        <f t="shared" ref="B146:J146" si="337">B29+B68+B107</f>
        <v>72</v>
      </c>
      <c r="C146" s="34">
        <f t="shared" si="337"/>
        <v>31</v>
      </c>
      <c r="D146" s="34">
        <f t="shared" si="337"/>
        <v>24</v>
      </c>
      <c r="E146" s="34">
        <f t="shared" si="337"/>
        <v>11</v>
      </c>
      <c r="F146" s="34">
        <f t="shared" si="337"/>
        <v>14</v>
      </c>
      <c r="G146" s="34">
        <f t="shared" si="337"/>
        <v>16</v>
      </c>
      <c r="H146" s="34">
        <f t="shared" si="337"/>
        <v>73</v>
      </c>
      <c r="I146" s="34">
        <f t="shared" si="337"/>
        <v>0</v>
      </c>
      <c r="J146" s="35">
        <f t="shared" si="337"/>
        <v>241</v>
      </c>
      <c r="T146" s="2"/>
      <c r="AC146" s="24" t="s">
        <v>0</v>
      </c>
      <c r="AD146" s="42">
        <f t="shared" ref="AD146:AL146" si="338">AD29+AD68+AD107</f>
        <v>313200</v>
      </c>
      <c r="AE146" s="42">
        <f t="shared" si="338"/>
        <v>114400</v>
      </c>
      <c r="AF146" s="42">
        <f t="shared" si="338"/>
        <v>84000</v>
      </c>
      <c r="AG146" s="42">
        <f t="shared" si="338"/>
        <v>27600</v>
      </c>
      <c r="AH146" s="42">
        <f t="shared" si="338"/>
        <v>37500</v>
      </c>
      <c r="AI146" s="42">
        <f t="shared" si="338"/>
        <v>38500</v>
      </c>
      <c r="AJ146" s="42">
        <f t="shared" si="338"/>
        <v>140000</v>
      </c>
      <c r="AK146" s="42">
        <f t="shared" si="338"/>
        <v>0</v>
      </c>
      <c r="AL146" s="43">
        <f t="shared" si="338"/>
        <v>755200</v>
      </c>
      <c r="AM146" s="4"/>
      <c r="AV146" s="24" t="s">
        <v>0</v>
      </c>
      <c r="AW146" s="17">
        <f t="shared" ref="AW146:BC149" si="339">IFERROR(AD146/B146,"-")</f>
        <v>4350</v>
      </c>
      <c r="AX146" s="17">
        <f t="shared" si="339"/>
        <v>3690.3225806451615</v>
      </c>
      <c r="AY146" s="17">
        <f t="shared" si="339"/>
        <v>3500</v>
      </c>
      <c r="AZ146" s="17">
        <f t="shared" si="339"/>
        <v>2509.090909090909</v>
      </c>
      <c r="BA146" s="17">
        <f t="shared" si="339"/>
        <v>2678.5714285714284</v>
      </c>
      <c r="BB146" s="17">
        <f t="shared" si="339"/>
        <v>2406.25</v>
      </c>
      <c r="BC146" s="17">
        <f t="shared" si="339"/>
        <v>1917.8082191780823</v>
      </c>
      <c r="BD146" s="17">
        <v>0</v>
      </c>
      <c r="BE146" s="25">
        <f>IFERROR(AL146/J146,"-")</f>
        <v>3133.6099585062238</v>
      </c>
      <c r="BG146" s="2"/>
      <c r="BH146" s="6"/>
      <c r="BI146" s="6"/>
      <c r="BJ146" s="6"/>
      <c r="BK146" s="6"/>
      <c r="BL146" s="6"/>
      <c r="BM146" s="6"/>
      <c r="BN146" s="6"/>
      <c r="BO146" s="6"/>
    </row>
    <row r="147" spans="1:67" x14ac:dyDescent="0.25">
      <c r="A147" s="24" t="s">
        <v>1</v>
      </c>
      <c r="B147" s="34">
        <f t="shared" ref="B147:J147" si="340">B30+B69+B108</f>
        <v>353</v>
      </c>
      <c r="C147" s="34">
        <f t="shared" si="340"/>
        <v>225</v>
      </c>
      <c r="D147" s="34">
        <f t="shared" si="340"/>
        <v>178</v>
      </c>
      <c r="E147" s="34">
        <f t="shared" si="340"/>
        <v>140</v>
      </c>
      <c r="F147" s="34">
        <f t="shared" si="340"/>
        <v>138</v>
      </c>
      <c r="G147" s="34">
        <f t="shared" si="340"/>
        <v>232</v>
      </c>
      <c r="H147" s="34">
        <f t="shared" si="340"/>
        <v>2711</v>
      </c>
      <c r="I147" s="34">
        <f t="shared" si="340"/>
        <v>0</v>
      </c>
      <c r="J147" s="35">
        <f t="shared" si="340"/>
        <v>3977</v>
      </c>
      <c r="T147" s="2"/>
      <c r="AC147" s="24" t="s">
        <v>1</v>
      </c>
      <c r="AD147" s="42">
        <f t="shared" ref="AD147:AL147" si="341">AD30+AD69+AD108</f>
        <v>1418400</v>
      </c>
      <c r="AE147" s="42">
        <f t="shared" si="341"/>
        <v>835200</v>
      </c>
      <c r="AF147" s="42">
        <f t="shared" si="341"/>
        <v>591500</v>
      </c>
      <c r="AG147" s="42">
        <f t="shared" si="341"/>
        <v>384000</v>
      </c>
      <c r="AH147" s="42">
        <f t="shared" si="341"/>
        <v>359200</v>
      </c>
      <c r="AI147" s="42">
        <f t="shared" si="341"/>
        <v>564450</v>
      </c>
      <c r="AJ147" s="42">
        <f t="shared" si="341"/>
        <v>5188000</v>
      </c>
      <c r="AK147" s="42">
        <f t="shared" si="341"/>
        <v>0</v>
      </c>
      <c r="AL147" s="43">
        <f t="shared" si="341"/>
        <v>9340750</v>
      </c>
      <c r="AM147" s="4"/>
      <c r="AV147" s="24" t="s">
        <v>1</v>
      </c>
      <c r="AW147" s="17">
        <f t="shared" si="339"/>
        <v>4018.130311614731</v>
      </c>
      <c r="AX147" s="17">
        <f t="shared" si="339"/>
        <v>3712</v>
      </c>
      <c r="AY147" s="17">
        <f t="shared" si="339"/>
        <v>3323.0337078651687</v>
      </c>
      <c r="AZ147" s="17">
        <f t="shared" si="339"/>
        <v>2742.8571428571427</v>
      </c>
      <c r="BA147" s="17">
        <f t="shared" si="339"/>
        <v>2602.8985507246375</v>
      </c>
      <c r="BB147" s="17">
        <f t="shared" si="339"/>
        <v>2432.9741379310344</v>
      </c>
      <c r="BC147" s="17">
        <f t="shared" si="339"/>
        <v>1913.6849870896349</v>
      </c>
      <c r="BD147" s="17">
        <v>0</v>
      </c>
      <c r="BE147" s="25">
        <f>IFERROR(AL147/J147,"-")</f>
        <v>2348.6924817701783</v>
      </c>
      <c r="BG147" s="2"/>
      <c r="BH147" s="6"/>
      <c r="BI147" s="6"/>
      <c r="BJ147" s="6"/>
      <c r="BK147" s="6"/>
      <c r="BL147" s="6"/>
      <c r="BM147" s="6"/>
      <c r="BN147" s="6"/>
      <c r="BO147" s="6"/>
    </row>
    <row r="148" spans="1:67" x14ac:dyDescent="0.25">
      <c r="A148" s="24" t="s">
        <v>12</v>
      </c>
      <c r="B148" s="34">
        <f t="shared" ref="B148:J148" si="342">B31+B70+B109</f>
        <v>65</v>
      </c>
      <c r="C148" s="34">
        <f t="shared" si="342"/>
        <v>25</v>
      </c>
      <c r="D148" s="34">
        <f t="shared" si="342"/>
        <v>25</v>
      </c>
      <c r="E148" s="34">
        <f t="shared" si="342"/>
        <v>23</v>
      </c>
      <c r="F148" s="34">
        <f t="shared" si="342"/>
        <v>15</v>
      </c>
      <c r="G148" s="34">
        <f t="shared" si="342"/>
        <v>23</v>
      </c>
      <c r="H148" s="34">
        <f t="shared" si="342"/>
        <v>217</v>
      </c>
      <c r="I148" s="34">
        <f t="shared" si="342"/>
        <v>0</v>
      </c>
      <c r="J148" s="35">
        <f t="shared" si="342"/>
        <v>393</v>
      </c>
      <c r="T148" s="2"/>
      <c r="AC148" s="24" t="s">
        <v>12</v>
      </c>
      <c r="AD148" s="42">
        <f t="shared" ref="AD148:AL148" si="343">AD31+AD70+AD109</f>
        <v>279000</v>
      </c>
      <c r="AE148" s="42">
        <f t="shared" si="343"/>
        <v>97600</v>
      </c>
      <c r="AF148" s="42">
        <f t="shared" si="343"/>
        <v>81200</v>
      </c>
      <c r="AG148" s="42">
        <f t="shared" si="343"/>
        <v>65400</v>
      </c>
      <c r="AH148" s="42">
        <f t="shared" si="343"/>
        <v>38600</v>
      </c>
      <c r="AI148" s="42">
        <f t="shared" si="343"/>
        <v>55150</v>
      </c>
      <c r="AJ148" s="42">
        <f t="shared" si="343"/>
        <v>423200</v>
      </c>
      <c r="AK148" s="42">
        <f t="shared" si="343"/>
        <v>0</v>
      </c>
      <c r="AL148" s="43">
        <f t="shared" si="343"/>
        <v>1040150</v>
      </c>
      <c r="AM148" s="4"/>
      <c r="AV148" s="24" t="s">
        <v>12</v>
      </c>
      <c r="AW148" s="17">
        <f t="shared" si="339"/>
        <v>4292.3076923076924</v>
      </c>
      <c r="AX148" s="17">
        <f t="shared" si="339"/>
        <v>3904</v>
      </c>
      <c r="AY148" s="17">
        <f t="shared" si="339"/>
        <v>3248</v>
      </c>
      <c r="AZ148" s="17">
        <f t="shared" si="339"/>
        <v>2843.478260869565</v>
      </c>
      <c r="BA148" s="17">
        <f t="shared" si="339"/>
        <v>2573.3333333333335</v>
      </c>
      <c r="BB148" s="17">
        <f t="shared" si="339"/>
        <v>2397.8260869565215</v>
      </c>
      <c r="BC148" s="17">
        <f t="shared" si="339"/>
        <v>1950.2304147465438</v>
      </c>
      <c r="BD148" s="17">
        <v>0</v>
      </c>
      <c r="BE148" s="25">
        <f>IFERROR(AL148/J148,"-")</f>
        <v>2646.6921119592876</v>
      </c>
      <c r="BG148" s="2"/>
      <c r="BH148" s="6"/>
      <c r="BI148" s="6"/>
      <c r="BJ148" s="6"/>
      <c r="BK148" s="6"/>
      <c r="BL148" s="6"/>
      <c r="BM148" s="6"/>
      <c r="BN148" s="6"/>
      <c r="BO148" s="6"/>
    </row>
    <row r="149" spans="1:67" x14ac:dyDescent="0.25">
      <c r="A149" s="24" t="s">
        <v>13</v>
      </c>
      <c r="B149" s="34">
        <f>SUM(B146:B148)</f>
        <v>490</v>
      </c>
      <c r="C149" s="34">
        <f t="shared" ref="C149" si="344">SUM(C146:C148)</f>
        <v>281</v>
      </c>
      <c r="D149" s="34">
        <f t="shared" ref="D149" si="345">SUM(D146:D148)</f>
        <v>227</v>
      </c>
      <c r="E149" s="34">
        <f t="shared" ref="E149" si="346">SUM(E146:E148)</f>
        <v>174</v>
      </c>
      <c r="F149" s="34">
        <f t="shared" ref="F149" si="347">SUM(F146:F148)</f>
        <v>167</v>
      </c>
      <c r="G149" s="34">
        <f t="shared" ref="G149" si="348">SUM(G146:G148)</f>
        <v>271</v>
      </c>
      <c r="H149" s="34">
        <f t="shared" ref="H149:I149" si="349">SUM(H146:H148)</f>
        <v>3001</v>
      </c>
      <c r="I149" s="34">
        <f t="shared" si="349"/>
        <v>0</v>
      </c>
      <c r="J149" s="35">
        <f t="shared" ref="J149" si="350">SUM(J146:J148)</f>
        <v>4611</v>
      </c>
      <c r="T149" s="2"/>
      <c r="AC149" s="24" t="s">
        <v>13</v>
      </c>
      <c r="AD149" s="42">
        <f>SUM(AD146:AD148)</f>
        <v>2010600</v>
      </c>
      <c r="AE149" s="42">
        <f t="shared" ref="AE149" si="351">SUM(AE146:AE148)</f>
        <v>1047200</v>
      </c>
      <c r="AF149" s="42">
        <f t="shared" ref="AF149" si="352">SUM(AF146:AF148)</f>
        <v>756700</v>
      </c>
      <c r="AG149" s="42">
        <f t="shared" ref="AG149" si="353">SUM(AG146:AG148)</f>
        <v>477000</v>
      </c>
      <c r="AH149" s="42">
        <f t="shared" ref="AH149" si="354">SUM(AH146:AH148)</f>
        <v>435300</v>
      </c>
      <c r="AI149" s="42">
        <f t="shared" ref="AI149" si="355">SUM(AI146:AI148)</f>
        <v>658100</v>
      </c>
      <c r="AJ149" s="42">
        <f t="shared" ref="AJ149:AK149" si="356">SUM(AJ146:AJ148)</f>
        <v>5751200</v>
      </c>
      <c r="AK149" s="42">
        <f t="shared" si="356"/>
        <v>0</v>
      </c>
      <c r="AL149" s="43">
        <f t="shared" ref="AL149" si="357">SUM(AL146:AL148)</f>
        <v>11136100</v>
      </c>
      <c r="AM149" s="4"/>
      <c r="AV149" s="24" t="s">
        <v>37</v>
      </c>
      <c r="AW149" s="17">
        <f t="shared" si="339"/>
        <v>4103.2653061224491</v>
      </c>
      <c r="AX149" s="17">
        <f t="shared" si="339"/>
        <v>3726.6903914590748</v>
      </c>
      <c r="AY149" s="17">
        <f t="shared" si="339"/>
        <v>3333.4801762114539</v>
      </c>
      <c r="AZ149" s="17">
        <f t="shared" si="339"/>
        <v>2741.3793103448274</v>
      </c>
      <c r="BA149" s="17">
        <f t="shared" si="339"/>
        <v>2606.5868263473053</v>
      </c>
      <c r="BB149" s="17">
        <f t="shared" si="339"/>
        <v>2428.4132841328415</v>
      </c>
      <c r="BC149" s="17">
        <f t="shared" si="339"/>
        <v>1916.4278573808731</v>
      </c>
      <c r="BD149" s="17">
        <v>0</v>
      </c>
      <c r="BE149" s="25">
        <f>IFERROR(AL149/J149,"-")</f>
        <v>2415.1160268922144</v>
      </c>
      <c r="BG149" s="2"/>
      <c r="BH149" s="6"/>
      <c r="BI149" s="6"/>
      <c r="BJ149" s="6"/>
      <c r="BK149" s="6"/>
      <c r="BL149" s="6"/>
      <c r="BM149" s="6"/>
      <c r="BN149" s="6"/>
      <c r="BO149" s="6"/>
    </row>
    <row r="150" spans="1:67" x14ac:dyDescent="0.25">
      <c r="A150" s="24"/>
      <c r="B150" s="15"/>
      <c r="C150" s="15"/>
      <c r="D150" s="15"/>
      <c r="E150" s="15"/>
      <c r="F150" s="15"/>
      <c r="G150" s="15"/>
      <c r="H150" s="15"/>
      <c r="I150" s="15"/>
      <c r="J150" s="22"/>
      <c r="T150" s="2"/>
      <c r="AC150" s="50" t="s">
        <v>27</v>
      </c>
      <c r="AD150" s="58">
        <f t="shared" ref="AD150:AL150" si="358">AD33+AD72+AD111</f>
        <v>1117000</v>
      </c>
      <c r="AE150" s="58">
        <f t="shared" si="358"/>
        <v>523600</v>
      </c>
      <c r="AF150" s="58">
        <f t="shared" si="358"/>
        <v>324300</v>
      </c>
      <c r="AG150" s="58">
        <f t="shared" si="358"/>
        <v>159000</v>
      </c>
      <c r="AH150" s="58">
        <f t="shared" si="358"/>
        <v>124100</v>
      </c>
      <c r="AI150" s="58">
        <f t="shared" si="358"/>
        <v>152100</v>
      </c>
      <c r="AJ150" s="58">
        <f t="shared" si="358"/>
        <v>0</v>
      </c>
      <c r="AK150" s="58">
        <f t="shared" si="358"/>
        <v>0</v>
      </c>
      <c r="AL150" s="59">
        <f t="shared" si="358"/>
        <v>2400100</v>
      </c>
      <c r="AM150" s="4"/>
      <c r="AV150" s="24"/>
      <c r="AW150" s="17"/>
      <c r="AX150" s="19"/>
      <c r="AY150" s="19"/>
      <c r="AZ150" s="19"/>
      <c r="BA150" s="19"/>
      <c r="BB150" s="19"/>
      <c r="BC150" s="19"/>
      <c r="BD150" s="19"/>
      <c r="BE150" s="27"/>
      <c r="BG150" s="2"/>
      <c r="BH150" s="6"/>
      <c r="BI150" s="3"/>
      <c r="BJ150" s="3"/>
      <c r="BK150" s="3"/>
      <c r="BL150" s="3"/>
      <c r="BM150" s="3"/>
      <c r="BN150" s="3"/>
      <c r="BO150" s="3"/>
    </row>
    <row r="151" spans="1:67" x14ac:dyDescent="0.25">
      <c r="A151" s="28" t="s">
        <v>23</v>
      </c>
      <c r="B151" s="15"/>
      <c r="C151" s="15"/>
      <c r="D151" s="15"/>
      <c r="E151" s="15"/>
      <c r="F151" s="15"/>
      <c r="G151" s="15"/>
      <c r="H151" s="15"/>
      <c r="I151" s="15"/>
      <c r="J151" s="22"/>
      <c r="T151" s="2"/>
      <c r="AC151" s="28" t="s">
        <v>23</v>
      </c>
      <c r="AD151" s="15"/>
      <c r="AE151" s="15"/>
      <c r="AF151" s="15"/>
      <c r="AG151" s="15"/>
      <c r="AH151" s="15"/>
      <c r="AI151" s="15"/>
      <c r="AJ151" s="15"/>
      <c r="AK151" s="15"/>
      <c r="AL151" s="22"/>
      <c r="AM151" s="4"/>
      <c r="AV151" s="28" t="s">
        <v>23</v>
      </c>
      <c r="AW151" s="20"/>
      <c r="AX151" s="20"/>
      <c r="AY151" s="20"/>
      <c r="AZ151" s="20"/>
      <c r="BA151" s="20"/>
      <c r="BB151" s="20"/>
      <c r="BC151" s="20"/>
      <c r="BD151" s="20"/>
      <c r="BE151" s="29"/>
      <c r="BG151" s="1"/>
      <c r="BH151" s="10"/>
      <c r="BI151" s="10"/>
      <c r="BJ151" s="10"/>
      <c r="BK151" s="10"/>
      <c r="BL151" s="10"/>
      <c r="BM151" s="10"/>
      <c r="BN151" s="10"/>
      <c r="BO151" s="10"/>
    </row>
    <row r="152" spans="1:67" x14ac:dyDescent="0.25">
      <c r="A152" s="24" t="s">
        <v>0</v>
      </c>
      <c r="B152" s="20">
        <f t="shared" ref="B152:J152" si="359">B35+B74+B113</f>
        <v>3328</v>
      </c>
      <c r="C152" s="20">
        <f t="shared" si="359"/>
        <v>1072</v>
      </c>
      <c r="D152" s="20">
        <f t="shared" si="359"/>
        <v>660</v>
      </c>
      <c r="E152" s="20">
        <f t="shared" si="359"/>
        <v>422</v>
      </c>
      <c r="F152" s="20">
        <f t="shared" si="359"/>
        <v>269</v>
      </c>
      <c r="G152" s="20">
        <f t="shared" si="359"/>
        <v>330</v>
      </c>
      <c r="H152" s="20">
        <f t="shared" si="359"/>
        <v>668</v>
      </c>
      <c r="I152" s="20">
        <f t="shared" si="359"/>
        <v>0</v>
      </c>
      <c r="J152" s="29">
        <f t="shared" si="359"/>
        <v>6749</v>
      </c>
      <c r="T152" s="2"/>
      <c r="AC152" s="24" t="s">
        <v>0</v>
      </c>
      <c r="AD152" s="17">
        <f t="shared" ref="AD152:AL152" si="360">AD35+AD74+AD113</f>
        <v>8127050</v>
      </c>
      <c r="AE152" s="17">
        <f t="shared" si="360"/>
        <v>2286100</v>
      </c>
      <c r="AF152" s="17">
        <f t="shared" si="360"/>
        <v>1112300</v>
      </c>
      <c r="AG152" s="17">
        <f t="shared" si="360"/>
        <v>517700</v>
      </c>
      <c r="AH152" s="17">
        <f t="shared" si="360"/>
        <v>297350</v>
      </c>
      <c r="AI152" s="17">
        <f t="shared" si="360"/>
        <v>324250</v>
      </c>
      <c r="AJ152" s="17">
        <f t="shared" si="360"/>
        <v>595650</v>
      </c>
      <c r="AK152" s="17">
        <f t="shared" si="360"/>
        <v>0</v>
      </c>
      <c r="AL152" s="25">
        <f t="shared" si="360"/>
        <v>13260400</v>
      </c>
      <c r="AM152" s="4"/>
      <c r="AV152" s="24" t="s">
        <v>0</v>
      </c>
      <c r="AW152" s="17">
        <f t="shared" ref="AW152:BC155" si="361">IFERROR(AD152/B152,"-")</f>
        <v>2442.0222355769229</v>
      </c>
      <c r="AX152" s="17">
        <f t="shared" si="361"/>
        <v>2132.5559701492539</v>
      </c>
      <c r="AY152" s="17">
        <f t="shared" si="361"/>
        <v>1685.3030303030303</v>
      </c>
      <c r="AZ152" s="17">
        <f t="shared" si="361"/>
        <v>1226.7772511848341</v>
      </c>
      <c r="BA152" s="17">
        <f t="shared" si="361"/>
        <v>1105.3903345724907</v>
      </c>
      <c r="BB152" s="17">
        <f t="shared" si="361"/>
        <v>982.57575757575762</v>
      </c>
      <c r="BC152" s="17">
        <f t="shared" si="361"/>
        <v>891.69161676646706</v>
      </c>
      <c r="BD152" s="17">
        <v>0</v>
      </c>
      <c r="BE152" s="25">
        <f>IFERROR(AL152/J152,"-")</f>
        <v>1964.7947844125056</v>
      </c>
      <c r="BG152" s="2"/>
      <c r="BH152" s="6"/>
      <c r="BI152" s="6"/>
      <c r="BJ152" s="6"/>
      <c r="BK152" s="6"/>
      <c r="BL152" s="6"/>
      <c r="BM152" s="6"/>
      <c r="BN152" s="6"/>
      <c r="BO152" s="6"/>
    </row>
    <row r="153" spans="1:67" x14ac:dyDescent="0.25">
      <c r="A153" s="24" t="s">
        <v>1</v>
      </c>
      <c r="B153" s="20">
        <f t="shared" ref="B153:J153" si="362">B36+B75+B114</f>
        <v>3270</v>
      </c>
      <c r="C153" s="20">
        <f t="shared" si="362"/>
        <v>1646</v>
      </c>
      <c r="D153" s="20">
        <f t="shared" si="362"/>
        <v>1259</v>
      </c>
      <c r="E153" s="20">
        <f t="shared" si="362"/>
        <v>1078</v>
      </c>
      <c r="F153" s="20">
        <f t="shared" si="362"/>
        <v>901</v>
      </c>
      <c r="G153" s="20">
        <f t="shared" si="362"/>
        <v>1572</v>
      </c>
      <c r="H153" s="20">
        <f t="shared" si="362"/>
        <v>9322</v>
      </c>
      <c r="I153" s="20">
        <f t="shared" si="362"/>
        <v>0</v>
      </c>
      <c r="J153" s="29">
        <f t="shared" si="362"/>
        <v>19048</v>
      </c>
      <c r="T153" s="2"/>
      <c r="AC153" s="24" t="s">
        <v>1</v>
      </c>
      <c r="AD153" s="17">
        <f t="shared" ref="AD153:AL153" si="363">AD36+AD75+AD114</f>
        <v>7939400</v>
      </c>
      <c r="AE153" s="17">
        <f t="shared" si="363"/>
        <v>3578850</v>
      </c>
      <c r="AF153" s="17">
        <f t="shared" si="363"/>
        <v>2243500</v>
      </c>
      <c r="AG153" s="17">
        <f t="shared" si="363"/>
        <v>1481250</v>
      </c>
      <c r="AH153" s="17">
        <f t="shared" si="363"/>
        <v>1149200</v>
      </c>
      <c r="AI153" s="17">
        <f t="shared" si="363"/>
        <v>1796550</v>
      </c>
      <c r="AJ153" s="17">
        <f t="shared" si="363"/>
        <v>10032600</v>
      </c>
      <c r="AK153" s="17">
        <f t="shared" si="363"/>
        <v>0</v>
      </c>
      <c r="AL153" s="25">
        <f t="shared" si="363"/>
        <v>28221350</v>
      </c>
      <c r="AM153" s="4"/>
      <c r="AV153" s="24" t="s">
        <v>1</v>
      </c>
      <c r="AW153" s="17">
        <f t="shared" si="361"/>
        <v>2427.9510703363912</v>
      </c>
      <c r="AX153" s="17">
        <f t="shared" si="361"/>
        <v>2174.2709599027949</v>
      </c>
      <c r="AY153" s="17">
        <f t="shared" si="361"/>
        <v>1781.9698173153297</v>
      </c>
      <c r="AZ153" s="17">
        <f t="shared" si="361"/>
        <v>1374.0723562152134</v>
      </c>
      <c r="BA153" s="17">
        <f t="shared" si="361"/>
        <v>1275.4716981132076</v>
      </c>
      <c r="BB153" s="17">
        <f t="shared" si="361"/>
        <v>1142.8435114503816</v>
      </c>
      <c r="BC153" s="17">
        <f t="shared" si="361"/>
        <v>1076.2282771937353</v>
      </c>
      <c r="BD153" s="17">
        <v>0</v>
      </c>
      <c r="BE153" s="25">
        <f>IFERROR(AL153/J153,"-")</f>
        <v>1481.5912431751365</v>
      </c>
      <c r="BG153" s="2"/>
      <c r="BH153" s="6"/>
      <c r="BI153" s="6"/>
      <c r="BJ153" s="6"/>
      <c r="BK153" s="6"/>
      <c r="BL153" s="6"/>
      <c r="BM153" s="6"/>
      <c r="BN153" s="6"/>
      <c r="BO153" s="6"/>
    </row>
    <row r="154" spans="1:67" x14ac:dyDescent="0.25">
      <c r="A154" s="24" t="s">
        <v>12</v>
      </c>
      <c r="B154" s="20">
        <f t="shared" ref="B154:J154" si="364">B37+B76+B115</f>
        <v>726</v>
      </c>
      <c r="C154" s="20">
        <f t="shared" si="364"/>
        <v>277</v>
      </c>
      <c r="D154" s="20">
        <f t="shared" si="364"/>
        <v>169</v>
      </c>
      <c r="E154" s="20">
        <f t="shared" si="364"/>
        <v>124</v>
      </c>
      <c r="F154" s="20">
        <f t="shared" si="364"/>
        <v>90</v>
      </c>
      <c r="G154" s="20">
        <f t="shared" si="364"/>
        <v>155</v>
      </c>
      <c r="H154" s="20">
        <f t="shared" si="364"/>
        <v>685</v>
      </c>
      <c r="I154" s="20">
        <f t="shared" si="364"/>
        <v>0</v>
      </c>
      <c r="J154" s="29">
        <f t="shared" si="364"/>
        <v>2226</v>
      </c>
      <c r="T154" s="2"/>
      <c r="AC154" s="24" t="s">
        <v>12</v>
      </c>
      <c r="AD154" s="17">
        <f t="shared" ref="AD154:AL154" si="365">AD37+AD76+AD115</f>
        <v>1725500</v>
      </c>
      <c r="AE154" s="17">
        <f t="shared" si="365"/>
        <v>588800</v>
      </c>
      <c r="AF154" s="17">
        <f t="shared" si="365"/>
        <v>305100</v>
      </c>
      <c r="AG154" s="17">
        <f t="shared" si="365"/>
        <v>185600</v>
      </c>
      <c r="AH154" s="17">
        <f t="shared" si="365"/>
        <v>104900</v>
      </c>
      <c r="AI154" s="17">
        <f t="shared" si="365"/>
        <v>180950</v>
      </c>
      <c r="AJ154" s="17">
        <f t="shared" si="365"/>
        <v>761650</v>
      </c>
      <c r="AK154" s="17">
        <f t="shared" si="365"/>
        <v>0</v>
      </c>
      <c r="AL154" s="25">
        <f t="shared" si="365"/>
        <v>3852500</v>
      </c>
      <c r="AM154" s="4"/>
      <c r="AV154" s="24" t="s">
        <v>12</v>
      </c>
      <c r="AW154" s="17">
        <f t="shared" si="361"/>
        <v>2376.7217630853993</v>
      </c>
      <c r="AX154" s="17">
        <f t="shared" si="361"/>
        <v>2125.6317689530688</v>
      </c>
      <c r="AY154" s="17">
        <f t="shared" si="361"/>
        <v>1805.3254437869823</v>
      </c>
      <c r="AZ154" s="17">
        <f t="shared" si="361"/>
        <v>1496.7741935483871</v>
      </c>
      <c r="BA154" s="17">
        <f t="shared" si="361"/>
        <v>1165.5555555555557</v>
      </c>
      <c r="BB154" s="17">
        <f t="shared" si="361"/>
        <v>1167.4193548387098</v>
      </c>
      <c r="BC154" s="17">
        <f t="shared" si="361"/>
        <v>1111.8978102189781</v>
      </c>
      <c r="BD154" s="17">
        <v>0</v>
      </c>
      <c r="BE154" s="25">
        <f>IFERROR(AL154/J154,"-")</f>
        <v>1730.6828391734052</v>
      </c>
      <c r="BG154" s="2"/>
      <c r="BH154" s="6"/>
      <c r="BI154" s="6"/>
      <c r="BJ154" s="6"/>
      <c r="BK154" s="6"/>
      <c r="BL154" s="6"/>
      <c r="BM154" s="6"/>
      <c r="BN154" s="6"/>
      <c r="BO154" s="6"/>
    </row>
    <row r="155" spans="1:67" x14ac:dyDescent="0.25">
      <c r="A155" s="28" t="s">
        <v>21</v>
      </c>
      <c r="B155" s="20">
        <f>SUM(B152:B154)</f>
        <v>7324</v>
      </c>
      <c r="C155" s="20">
        <f t="shared" ref="C155:J155" si="366">SUM(C152:C154)</f>
        <v>2995</v>
      </c>
      <c r="D155" s="20">
        <f t="shared" si="366"/>
        <v>2088</v>
      </c>
      <c r="E155" s="20">
        <f t="shared" si="366"/>
        <v>1624</v>
      </c>
      <c r="F155" s="20">
        <f t="shared" si="366"/>
        <v>1260</v>
      </c>
      <c r="G155" s="20">
        <f t="shared" si="366"/>
        <v>2057</v>
      </c>
      <c r="H155" s="20">
        <f t="shared" si="366"/>
        <v>10675</v>
      </c>
      <c r="I155" s="20">
        <f t="shared" si="366"/>
        <v>0</v>
      </c>
      <c r="J155" s="29">
        <f t="shared" si="366"/>
        <v>28023</v>
      </c>
      <c r="T155" s="2"/>
      <c r="AC155" s="28" t="s">
        <v>21</v>
      </c>
      <c r="AD155" s="17">
        <f>SUM(AD152:AD154)</f>
        <v>17791950</v>
      </c>
      <c r="AE155" s="17">
        <f t="shared" ref="AE155:AL155" si="367">SUM(AE152:AE154)</f>
        <v>6453750</v>
      </c>
      <c r="AF155" s="17">
        <f t="shared" si="367"/>
        <v>3660900</v>
      </c>
      <c r="AG155" s="17">
        <f t="shared" si="367"/>
        <v>2184550</v>
      </c>
      <c r="AH155" s="17">
        <f t="shared" si="367"/>
        <v>1551450</v>
      </c>
      <c r="AI155" s="17">
        <f t="shared" si="367"/>
        <v>2301750</v>
      </c>
      <c r="AJ155" s="17">
        <f t="shared" si="367"/>
        <v>11389900</v>
      </c>
      <c r="AK155" s="17">
        <f t="shared" si="367"/>
        <v>0</v>
      </c>
      <c r="AL155" s="25">
        <f t="shared" si="367"/>
        <v>45334250</v>
      </c>
      <c r="AM155" s="4"/>
      <c r="AV155" s="28" t="s">
        <v>36</v>
      </c>
      <c r="AW155" s="17">
        <f t="shared" si="361"/>
        <v>2429.2667941015839</v>
      </c>
      <c r="AX155" s="17">
        <f t="shared" si="361"/>
        <v>2154.8414023372288</v>
      </c>
      <c r="AY155" s="17">
        <f t="shared" si="361"/>
        <v>1753.3045977011495</v>
      </c>
      <c r="AZ155" s="17">
        <f t="shared" si="361"/>
        <v>1345.1662561576354</v>
      </c>
      <c r="BA155" s="17">
        <f t="shared" si="361"/>
        <v>1231.3095238095239</v>
      </c>
      <c r="BB155" s="17">
        <f t="shared" si="361"/>
        <v>1118.9839572192514</v>
      </c>
      <c r="BC155" s="17">
        <f t="shared" si="361"/>
        <v>1066.9695550351289</v>
      </c>
      <c r="BD155" s="17">
        <v>0</v>
      </c>
      <c r="BE155" s="25">
        <f>IFERROR(AL155/J155,"-")</f>
        <v>1617.7514898476252</v>
      </c>
      <c r="BG155" s="2"/>
      <c r="BH155" s="6"/>
      <c r="BI155" s="6"/>
      <c r="BJ155" s="6"/>
      <c r="BK155" s="6"/>
      <c r="BL155" s="6"/>
      <c r="BM155" s="6"/>
      <c r="BN155" s="6"/>
      <c r="BO155" s="6"/>
    </row>
    <row r="156" spans="1:67" x14ac:dyDescent="0.25">
      <c r="A156" s="37"/>
      <c r="B156" s="38"/>
      <c r="C156" s="38"/>
      <c r="D156" s="38"/>
      <c r="E156" s="38"/>
      <c r="F156" s="38"/>
      <c r="G156" s="38"/>
      <c r="H156" s="38"/>
      <c r="I156" s="38"/>
      <c r="J156" s="39"/>
      <c r="L156">
        <v>6555</v>
      </c>
      <c r="M156">
        <v>2752</v>
      </c>
      <c r="N156">
        <v>1965</v>
      </c>
      <c r="O156">
        <v>1544</v>
      </c>
      <c r="P156">
        <v>1166</v>
      </c>
      <c r="Q156">
        <v>1959</v>
      </c>
      <c r="R156">
        <v>10915</v>
      </c>
      <c r="AC156" s="60" t="s">
        <v>29</v>
      </c>
      <c r="AD156" s="61">
        <f t="shared" ref="AD156:AL156" si="368">AD39+AD78+AD117</f>
        <v>14090500</v>
      </c>
      <c r="AE156" s="61">
        <f t="shared" si="368"/>
        <v>4712000</v>
      </c>
      <c r="AF156" s="61">
        <f t="shared" si="368"/>
        <v>2397600</v>
      </c>
      <c r="AG156" s="61">
        <f t="shared" si="368"/>
        <v>1240600</v>
      </c>
      <c r="AH156" s="61">
        <f t="shared" si="368"/>
        <v>750000</v>
      </c>
      <c r="AI156" s="61">
        <f t="shared" si="368"/>
        <v>947900</v>
      </c>
      <c r="AJ156" s="61">
        <f t="shared" si="368"/>
        <v>0</v>
      </c>
      <c r="AK156" s="61">
        <f t="shared" si="368"/>
        <v>0</v>
      </c>
      <c r="AL156" s="62">
        <f t="shared" si="368"/>
        <v>24138600</v>
      </c>
      <c r="AV156" s="30"/>
      <c r="AW156" s="31"/>
      <c r="AX156" s="31"/>
      <c r="AY156" s="31"/>
      <c r="AZ156" s="31"/>
      <c r="BA156" s="31"/>
      <c r="BB156" s="31"/>
      <c r="BC156" s="31"/>
      <c r="BD156" s="31"/>
      <c r="BE156" s="32"/>
      <c r="BG156" s="1"/>
      <c r="BH156" s="6"/>
      <c r="BI156" s="6"/>
      <c r="BJ156" s="6"/>
      <c r="BK156" s="6"/>
      <c r="BL156" s="6"/>
      <c r="BM156" s="6"/>
      <c r="BN156" s="6"/>
      <c r="BO156" s="6"/>
    </row>
    <row r="157" spans="1:67" x14ac:dyDescent="0.25">
      <c r="AK157" s="4"/>
    </row>
  </sheetData>
  <sheetProtection algorithmName="SHA-512" hashValue="JqCrhbD+HAFc0LACaQaxFgmQmJW++8nc8EirE/gG33R4vXhwom1+JrelDheHTlcYQrAaM9quGB62x5Fo2JLMFw==" saltValue="Y3r/VUMSQ9r1OVBDltLUXQ==" spinCount="100000" sheet="1" objects="1" scenarios="1"/>
  <mergeCells count="31">
    <mergeCell ref="A119:A120"/>
    <mergeCell ref="AC119:AC120"/>
    <mergeCell ref="AC41:AC42"/>
    <mergeCell ref="AC2:AC3"/>
    <mergeCell ref="AC80:AC81"/>
    <mergeCell ref="B2:J2"/>
    <mergeCell ref="B41:J41"/>
    <mergeCell ref="B80:J80"/>
    <mergeCell ref="B119:J119"/>
    <mergeCell ref="A1:J1"/>
    <mergeCell ref="AV1:BE1"/>
    <mergeCell ref="AV2:AV3"/>
    <mergeCell ref="AV41:AV42"/>
    <mergeCell ref="AV80:AV81"/>
    <mergeCell ref="AW2:BE2"/>
    <mergeCell ref="AW41:BE41"/>
    <mergeCell ref="AW80:BE80"/>
    <mergeCell ref="A41:A42"/>
    <mergeCell ref="A80:A81"/>
    <mergeCell ref="A2:A3"/>
    <mergeCell ref="AD2:AL2"/>
    <mergeCell ref="AD41:AL41"/>
    <mergeCell ref="AD80:AL80"/>
    <mergeCell ref="BH2:BO2"/>
    <mergeCell ref="BH41:BO41"/>
    <mergeCell ref="BH80:BO80"/>
    <mergeCell ref="BH119:BO119"/>
    <mergeCell ref="AC1:AL1"/>
    <mergeCell ref="AV119:AV120"/>
    <mergeCell ref="AW119:BE119"/>
    <mergeCell ref="AD119:AL119"/>
  </mergeCells>
  <pageMargins left="0.7" right="0.7" top="0.75" bottom="0.75" header="0.3" footer="0.3"/>
  <pageSetup scale="85" orientation="landscape" r:id="rId1"/>
  <rowBreaks count="3" manualBreakCount="3">
    <brk id="40" max="16383" man="1"/>
    <brk id="79" max="16383" man="1"/>
    <brk id="118" max="16383" man="1"/>
  </rowBreaks>
  <colBreaks count="3" manualBreakCount="3">
    <brk id="28" max="1048575" man="1"/>
    <brk id="39" max="1048575" man="1"/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Rogers</dc:creator>
  <cp:lastModifiedBy>Jennifer Rogers</cp:lastModifiedBy>
  <cp:lastPrinted>2021-10-21T11:47:59Z</cp:lastPrinted>
  <dcterms:created xsi:type="dcterms:W3CDTF">2021-08-11T21:53:00Z</dcterms:created>
  <dcterms:modified xsi:type="dcterms:W3CDTF">2021-10-21T13:23:48Z</dcterms:modified>
</cp:coreProperties>
</file>